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AE2CEA0-DB68-46FD-8669-7535048EAD33}" xr6:coauthVersionLast="45" xr6:coauthVersionMax="45" xr10:uidLastSave="{00000000-0000-0000-0000-000000000000}"/>
  <bookViews>
    <workbookView xWindow="-120" yWindow="-120" windowWidth="20730" windowHeight="11160"/>
  </bookViews>
  <sheets>
    <sheet name="Балапан бб жалпы тізім" sheetId="1" r:id="rId1"/>
  </sheets>
  <calcPr calcId="0"/>
</workbook>
</file>

<file path=xl/calcChain.xml><?xml version="1.0" encoding="utf-8"?>
<calcChain xmlns="http://schemas.openxmlformats.org/spreadsheetml/2006/main">
  <c r="I2" i="1" l="1"/>
  <c r="J2" i="1"/>
  <c r="K2" i="1"/>
  <c r="L2" i="1"/>
  <c r="M2" i="1"/>
  <c r="O2" i="1"/>
  <c r="I3" i="1"/>
  <c r="J3" i="1"/>
  <c r="K3" i="1"/>
  <c r="L3" i="1"/>
  <c r="M3" i="1"/>
  <c r="O3" i="1"/>
  <c r="I4" i="1"/>
  <c r="J4" i="1"/>
  <c r="K4" i="1"/>
  <c r="L4" i="1"/>
  <c r="M4" i="1"/>
  <c r="O4" i="1"/>
  <c r="I5" i="1"/>
  <c r="J5" i="1"/>
  <c r="K5" i="1"/>
  <c r="L5" i="1"/>
  <c r="M5" i="1"/>
  <c r="O5" i="1"/>
  <c r="I6" i="1"/>
  <c r="J6" i="1"/>
  <c r="K6" i="1"/>
  <c r="L6" i="1"/>
  <c r="M6" i="1"/>
  <c r="O6" i="1"/>
  <c r="I7" i="1"/>
  <c r="J7" i="1"/>
  <c r="K7" i="1"/>
  <c r="L7" i="1"/>
  <c r="M7" i="1"/>
  <c r="O7" i="1"/>
  <c r="I8" i="1"/>
  <c r="J8" i="1"/>
  <c r="K8" i="1"/>
  <c r="L8" i="1"/>
  <c r="M8" i="1"/>
  <c r="O8" i="1"/>
  <c r="I9" i="1"/>
  <c r="J9" i="1"/>
  <c r="K9" i="1"/>
  <c r="L9" i="1"/>
  <c r="M9" i="1"/>
  <c r="O9" i="1"/>
  <c r="I10" i="1"/>
  <c r="J10" i="1"/>
  <c r="K10" i="1"/>
  <c r="L10" i="1"/>
  <c r="M10" i="1"/>
  <c r="O10" i="1"/>
  <c r="I11" i="1"/>
  <c r="J11" i="1"/>
  <c r="K11" i="1"/>
  <c r="L11" i="1"/>
  <c r="M11" i="1"/>
  <c r="O11" i="1"/>
  <c r="I12" i="1"/>
  <c r="J12" i="1"/>
  <c r="K12" i="1"/>
  <c r="L12" i="1"/>
  <c r="M12" i="1"/>
  <c r="O12" i="1"/>
  <c r="I13" i="1"/>
  <c r="J13" i="1"/>
  <c r="K13" i="1"/>
  <c r="L13" i="1"/>
  <c r="M13" i="1"/>
  <c r="O13" i="1"/>
  <c r="I14" i="1"/>
  <c r="J14" i="1"/>
  <c r="K14" i="1"/>
  <c r="L14" i="1"/>
  <c r="M14" i="1"/>
  <c r="O14" i="1"/>
  <c r="I15" i="1"/>
  <c r="J15" i="1"/>
  <c r="K15" i="1"/>
  <c r="L15" i="1"/>
  <c r="M15" i="1"/>
  <c r="O15" i="1"/>
  <c r="I16" i="1"/>
  <c r="J16" i="1"/>
  <c r="K16" i="1"/>
  <c r="L16" i="1"/>
  <c r="M16" i="1"/>
  <c r="O16" i="1"/>
  <c r="I17" i="1"/>
  <c r="J17" i="1"/>
  <c r="K17" i="1"/>
  <c r="L17" i="1"/>
  <c r="M17" i="1"/>
  <c r="O17" i="1"/>
  <c r="I18" i="1"/>
  <c r="J18" i="1"/>
  <c r="K18" i="1"/>
  <c r="L18" i="1"/>
  <c r="M18" i="1"/>
  <c r="O18" i="1"/>
  <c r="I19" i="1"/>
  <c r="J19" i="1"/>
  <c r="K19" i="1"/>
  <c r="L19" i="1"/>
  <c r="M19" i="1"/>
  <c r="O19" i="1"/>
  <c r="I20" i="1"/>
  <c r="J20" i="1"/>
  <c r="K20" i="1"/>
  <c r="L20" i="1"/>
  <c r="M20" i="1"/>
  <c r="O20" i="1"/>
  <c r="I21" i="1"/>
  <c r="J21" i="1"/>
  <c r="K21" i="1"/>
  <c r="L21" i="1"/>
  <c r="M21" i="1"/>
  <c r="O21" i="1"/>
  <c r="I22" i="1"/>
  <c r="J22" i="1"/>
  <c r="K22" i="1"/>
  <c r="L22" i="1"/>
  <c r="M22" i="1"/>
  <c r="O22" i="1"/>
  <c r="I23" i="1"/>
  <c r="J23" i="1"/>
  <c r="K23" i="1"/>
  <c r="L23" i="1"/>
  <c r="M23" i="1"/>
  <c r="O23" i="1"/>
  <c r="I24" i="1"/>
  <c r="J24" i="1"/>
  <c r="K24" i="1"/>
  <c r="L24" i="1"/>
  <c r="M24" i="1"/>
  <c r="O24" i="1"/>
  <c r="I25" i="1"/>
  <c r="J25" i="1"/>
  <c r="K25" i="1"/>
  <c r="L25" i="1"/>
  <c r="M25" i="1"/>
  <c r="O25" i="1"/>
  <c r="I26" i="1"/>
  <c r="J26" i="1"/>
  <c r="K26" i="1"/>
  <c r="L26" i="1"/>
  <c r="M26" i="1"/>
  <c r="O26" i="1"/>
  <c r="I27" i="1"/>
  <c r="J27" i="1"/>
  <c r="K27" i="1"/>
  <c r="L27" i="1"/>
  <c r="M27" i="1"/>
  <c r="O27" i="1"/>
  <c r="I28" i="1"/>
  <c r="J28" i="1"/>
  <c r="K28" i="1"/>
  <c r="L28" i="1"/>
  <c r="M28" i="1"/>
  <c r="O28" i="1"/>
  <c r="I29" i="1"/>
  <c r="J29" i="1"/>
  <c r="K29" i="1"/>
  <c r="L29" i="1"/>
  <c r="M29" i="1"/>
  <c r="O29" i="1"/>
  <c r="I30" i="1"/>
  <c r="J30" i="1"/>
  <c r="K30" i="1"/>
  <c r="L30" i="1"/>
  <c r="M30" i="1"/>
  <c r="O30" i="1"/>
  <c r="I31" i="1"/>
  <c r="J31" i="1"/>
  <c r="K31" i="1"/>
  <c r="L31" i="1"/>
  <c r="M31" i="1"/>
  <c r="O31" i="1"/>
  <c r="I32" i="1"/>
  <c r="J32" i="1"/>
  <c r="K32" i="1"/>
  <c r="L32" i="1"/>
  <c r="M32" i="1"/>
  <c r="O32" i="1"/>
  <c r="I33" i="1"/>
  <c r="J33" i="1"/>
  <c r="K33" i="1"/>
  <c r="L33" i="1"/>
  <c r="M33" i="1"/>
  <c r="O33" i="1"/>
  <c r="I34" i="1"/>
  <c r="J34" i="1"/>
  <c r="K34" i="1"/>
  <c r="L34" i="1"/>
  <c r="M34" i="1"/>
  <c r="O34" i="1"/>
  <c r="I35" i="1"/>
  <c r="J35" i="1"/>
  <c r="K35" i="1"/>
  <c r="L35" i="1"/>
  <c r="M35" i="1"/>
  <c r="O35" i="1"/>
  <c r="I36" i="1"/>
  <c r="J36" i="1"/>
  <c r="K36" i="1"/>
  <c r="L36" i="1"/>
  <c r="M36" i="1"/>
  <c r="O36" i="1"/>
  <c r="I37" i="1"/>
  <c r="J37" i="1"/>
  <c r="K37" i="1"/>
  <c r="L37" i="1"/>
  <c r="M37" i="1"/>
  <c r="O37" i="1"/>
  <c r="I38" i="1"/>
  <c r="J38" i="1"/>
  <c r="K38" i="1"/>
  <c r="L38" i="1"/>
  <c r="M38" i="1"/>
  <c r="O38" i="1"/>
  <c r="I39" i="1"/>
  <c r="J39" i="1"/>
  <c r="K39" i="1"/>
  <c r="L39" i="1"/>
  <c r="M39" i="1"/>
  <c r="O39" i="1"/>
  <c r="I40" i="1"/>
  <c r="J40" i="1"/>
  <c r="K40" i="1"/>
  <c r="L40" i="1"/>
  <c r="M40" i="1"/>
  <c r="O40" i="1"/>
  <c r="I41" i="1"/>
  <c r="J41" i="1"/>
  <c r="K41" i="1"/>
  <c r="L41" i="1"/>
  <c r="M41" i="1"/>
  <c r="O41" i="1"/>
  <c r="I42" i="1"/>
  <c r="J42" i="1"/>
  <c r="K42" i="1"/>
  <c r="L42" i="1"/>
  <c r="M42" i="1"/>
  <c r="O42" i="1"/>
  <c r="I43" i="1"/>
  <c r="J43" i="1"/>
  <c r="K43" i="1"/>
  <c r="L43" i="1"/>
  <c r="M43" i="1"/>
  <c r="O43" i="1"/>
  <c r="I44" i="1"/>
  <c r="J44" i="1"/>
  <c r="K44" i="1"/>
  <c r="L44" i="1"/>
  <c r="M44" i="1"/>
  <c r="O44" i="1"/>
  <c r="I45" i="1"/>
  <c r="J45" i="1"/>
  <c r="K45" i="1"/>
  <c r="L45" i="1"/>
  <c r="M45" i="1"/>
  <c r="O45" i="1"/>
  <c r="I46" i="1"/>
  <c r="J46" i="1"/>
  <c r="K46" i="1"/>
  <c r="L46" i="1"/>
  <c r="M46" i="1"/>
  <c r="O46" i="1"/>
  <c r="I47" i="1"/>
  <c r="J47" i="1"/>
  <c r="K47" i="1"/>
  <c r="L47" i="1"/>
  <c r="M47" i="1"/>
  <c r="O47" i="1"/>
  <c r="I48" i="1"/>
  <c r="J48" i="1"/>
  <c r="K48" i="1"/>
  <c r="L48" i="1"/>
  <c r="M48" i="1"/>
  <c r="O48" i="1"/>
  <c r="I49" i="1"/>
  <c r="J49" i="1"/>
  <c r="K49" i="1"/>
  <c r="L49" i="1"/>
  <c r="M49" i="1"/>
  <c r="O49" i="1"/>
  <c r="I50" i="1"/>
  <c r="J50" i="1"/>
  <c r="K50" i="1"/>
  <c r="L50" i="1"/>
  <c r="M50" i="1"/>
  <c r="O50" i="1"/>
  <c r="I51" i="1"/>
  <c r="J51" i="1"/>
  <c r="K51" i="1"/>
  <c r="L51" i="1"/>
  <c r="M51" i="1"/>
  <c r="O51" i="1"/>
  <c r="I52" i="1"/>
  <c r="J52" i="1"/>
  <c r="K52" i="1"/>
  <c r="L52" i="1"/>
  <c r="M52" i="1"/>
  <c r="O52" i="1"/>
  <c r="I53" i="1"/>
  <c r="J53" i="1"/>
  <c r="K53" i="1"/>
  <c r="L53" i="1"/>
  <c r="M53" i="1"/>
  <c r="O53" i="1"/>
  <c r="I54" i="1"/>
  <c r="J54" i="1"/>
  <c r="K54" i="1"/>
  <c r="L54" i="1"/>
  <c r="M54" i="1"/>
  <c r="O54" i="1"/>
  <c r="I55" i="1"/>
  <c r="J55" i="1"/>
  <c r="K55" i="1"/>
  <c r="L55" i="1"/>
  <c r="M55" i="1"/>
  <c r="O55" i="1"/>
  <c r="I56" i="1"/>
  <c r="J56" i="1"/>
  <c r="K56" i="1"/>
  <c r="L56" i="1"/>
  <c r="M56" i="1"/>
  <c r="O56" i="1"/>
  <c r="I57" i="1"/>
  <c r="J57" i="1"/>
  <c r="K57" i="1"/>
  <c r="L57" i="1"/>
  <c r="M57" i="1"/>
  <c r="O57" i="1"/>
  <c r="I58" i="1"/>
  <c r="J58" i="1"/>
  <c r="K58" i="1"/>
  <c r="L58" i="1"/>
  <c r="M58" i="1"/>
  <c r="O58" i="1"/>
  <c r="I59" i="1"/>
  <c r="J59" i="1"/>
  <c r="K59" i="1"/>
  <c r="L59" i="1"/>
  <c r="M59" i="1"/>
  <c r="O59" i="1"/>
  <c r="I60" i="1"/>
  <c r="J60" i="1"/>
  <c r="K60" i="1"/>
  <c r="L60" i="1"/>
  <c r="M60" i="1"/>
  <c r="O60" i="1"/>
  <c r="I61" i="1"/>
  <c r="J61" i="1"/>
  <c r="K61" i="1"/>
  <c r="L61" i="1"/>
  <c r="M61" i="1"/>
  <c r="O61" i="1"/>
  <c r="I62" i="1"/>
  <c r="J62" i="1"/>
  <c r="K62" i="1"/>
  <c r="L62" i="1"/>
  <c r="M62" i="1"/>
  <c r="O62" i="1"/>
  <c r="I63" i="1"/>
  <c r="J63" i="1"/>
  <c r="K63" i="1"/>
  <c r="L63" i="1"/>
  <c r="M63" i="1"/>
  <c r="O63" i="1"/>
  <c r="I64" i="1"/>
  <c r="J64" i="1"/>
  <c r="K64" i="1"/>
  <c r="L64" i="1"/>
  <c r="M64" i="1"/>
  <c r="O64" i="1"/>
  <c r="I65" i="1"/>
  <c r="J65" i="1"/>
  <c r="K65" i="1"/>
  <c r="L65" i="1"/>
  <c r="M65" i="1"/>
  <c r="O65" i="1"/>
  <c r="I66" i="1"/>
  <c r="J66" i="1"/>
  <c r="K66" i="1"/>
  <c r="L66" i="1"/>
  <c r="M66" i="1"/>
  <c r="O66" i="1"/>
  <c r="I67" i="1"/>
  <c r="J67" i="1"/>
  <c r="K67" i="1"/>
  <c r="L67" i="1"/>
  <c r="M67" i="1"/>
  <c r="O67" i="1"/>
  <c r="I68" i="1"/>
  <c r="J68" i="1"/>
  <c r="K68" i="1"/>
  <c r="L68" i="1"/>
  <c r="M68" i="1"/>
  <c r="O68" i="1"/>
  <c r="I69" i="1"/>
  <c r="J69" i="1"/>
  <c r="K69" i="1"/>
  <c r="L69" i="1"/>
  <c r="M69" i="1"/>
  <c r="O69" i="1"/>
  <c r="I70" i="1"/>
  <c r="J70" i="1"/>
  <c r="K70" i="1"/>
  <c r="L70" i="1"/>
  <c r="M70" i="1"/>
  <c r="O70" i="1"/>
  <c r="I71" i="1"/>
  <c r="J71" i="1"/>
  <c r="K71" i="1"/>
  <c r="L71" i="1"/>
  <c r="M71" i="1"/>
  <c r="O71" i="1"/>
</calcChain>
</file>

<file path=xl/sharedStrings.xml><?xml version="1.0" encoding="utf-8"?>
<sst xmlns="http://schemas.openxmlformats.org/spreadsheetml/2006/main" count="1521" uniqueCount="231">
  <si>
    <t>Фамилия</t>
  </si>
  <si>
    <t>Имя</t>
  </si>
  <si>
    <t>Отчество</t>
  </si>
  <si>
    <t>Дата рождения</t>
  </si>
  <si>
    <t>Пол [206]</t>
  </si>
  <si>
    <t>Гражданство [6416]</t>
  </si>
  <si>
    <t>Национальность [210]</t>
  </si>
  <si>
    <t>Кандас [6194]</t>
  </si>
  <si>
    <t>Адрес постоянной регистрации на русском [6997]</t>
  </si>
  <si>
    <t>Адрес постоянной регистрации на казахском [6998]</t>
  </si>
  <si>
    <t>Адрес временной регистрации на русском [6999]</t>
  </si>
  <si>
    <t>Адрес временной регистрации на казахском [7000]</t>
  </si>
  <si>
    <t>Дата прибытия/зачисления [267]</t>
  </si>
  <si>
    <t>Параллель [207]</t>
  </si>
  <si>
    <t>Название группы [5789]</t>
  </si>
  <si>
    <t>Группа [5647]</t>
  </si>
  <si>
    <t>Воспитываются и обучаются по государственному образовательному заказу [7251]</t>
  </si>
  <si>
    <t>Язык обучения [209]</t>
  </si>
  <si>
    <t>Охват горячим питанием [6641]</t>
  </si>
  <si>
    <t>Изучаемый иностранный язык 1 [7019]</t>
  </si>
  <si>
    <t>Изучаемый иностранный язык 2 [7020]</t>
  </si>
  <si>
    <t>Посещает кружки и секции в данной организации [7271] / Наименование кружков/секций [72711]</t>
  </si>
  <si>
    <t>Посещает кружки и секции в данной организации [7271] / Способ оплаты [72712]</t>
  </si>
  <si>
    <t>Ребенок - сирота [251]</t>
  </si>
  <si>
    <t>Ребенок, оставшийся без попечения родителей [258]</t>
  </si>
  <si>
    <t>Сведения о здоровье [health_info_01] / Дата постановки на учет больного [patient_dt_beg]</t>
  </si>
  <si>
    <t>Сведения о здоровье [health_info_01] / Дата снятия с учета больного [patient_dt_end]</t>
  </si>
  <si>
    <t>Сведения о здоровье [health_info_01] / Вид заболевания [disease]</t>
  </si>
  <si>
    <t>Сведения о здоровье [health_info_01] / Медицинская организация ведущая диспансерное наблюдение [medical_organization]</t>
  </si>
  <si>
    <t>Сведения о здоровье [health_info_01] / Регион регистрации больного [patient_region]</t>
  </si>
  <si>
    <t>Дети с инвалидностью и/или лица с инвалидностью [253]</t>
  </si>
  <si>
    <t>Дата установления инвалидности [7184]</t>
  </si>
  <si>
    <t>Виды нарушений [5783]</t>
  </si>
  <si>
    <t>№ заключения ПМПК (до 18 лет)/ВКК (старше 18 лет) [6980]</t>
  </si>
  <si>
    <t>Дата заключения [6981]</t>
  </si>
  <si>
    <t>Нахождение ребенка на мед. учете [5864]</t>
  </si>
  <si>
    <t>Посещает логопедический пункт [6314]</t>
  </si>
  <si>
    <t>Получатель адресной социальной помощи [7064]</t>
  </si>
  <si>
    <t>Уровень прожиточного минимума [7285]</t>
  </si>
  <si>
    <t>Относится к категории граждан, которым оказывается финансовая и материальная помощь [6640]</t>
  </si>
  <si>
    <t>Из многодетной семьи [7822]</t>
  </si>
  <si>
    <t>Дата выбытия [269]</t>
  </si>
  <si>
    <t>Учебный год [ed_year]</t>
  </si>
  <si>
    <t>ҚАНАТ</t>
  </si>
  <si>
    <t>БАҚДӘУЛЕТ</t>
  </si>
  <si>
    <t>ЕРКЕБҰЛАНҰЛЫ</t>
  </si>
  <si>
    <t>мужской</t>
  </si>
  <si>
    <t>КАЗАХСТАН</t>
  </si>
  <si>
    <t>Казахи</t>
  </si>
  <si>
    <t>Нет</t>
  </si>
  <si>
    <t>старший возраст – от 4-х лет (старшая группа)</t>
  </si>
  <si>
    <t>казахский</t>
  </si>
  <si>
    <t>не изучает</t>
  </si>
  <si>
    <t>нет (не посещает)</t>
  </si>
  <si>
    <t>[нет]</t>
  </si>
  <si>
    <t>не относится ни к одной из указанных категорий</t>
  </si>
  <si>
    <t>БАХЫТБЕК</t>
  </si>
  <si>
    <t>МЕДИНА</t>
  </si>
  <si>
    <t>МАҚСҰТҚЫЗЫ</t>
  </si>
  <si>
    <t>женский</t>
  </si>
  <si>
    <t>ҒАЛЫМ</t>
  </si>
  <si>
    <t>ДІНМҰХАММЕД</t>
  </si>
  <si>
    <t>НҰРӘДІЛҰЛЫ</t>
  </si>
  <si>
    <t>ЕРЛАН</t>
  </si>
  <si>
    <t>ИБРАҺИМ</t>
  </si>
  <si>
    <t>ЖАНДАРҰЛЫ</t>
  </si>
  <si>
    <t>Да</t>
  </si>
  <si>
    <t>ЖЕКСЕН</t>
  </si>
  <si>
    <t>ЖАЛҒАС</t>
  </si>
  <si>
    <t>АЙДАРХАНҰЛЫ</t>
  </si>
  <si>
    <t>средний возраст– от 3-х лет (средняя группа)</t>
  </si>
  <si>
    <t>АЛИХАДИР</t>
  </si>
  <si>
    <t>ЖАНТӨРЕ</t>
  </si>
  <si>
    <t>АЙДОСҰЛЫ</t>
  </si>
  <si>
    <t>ДУЙСЕНБАЙ</t>
  </si>
  <si>
    <t>АСЫЛЫМ</t>
  </si>
  <si>
    <t>ТЕНГЕҚЫЗЫ</t>
  </si>
  <si>
    <t>АЙДАРХАН</t>
  </si>
  <si>
    <t>ДИАР</t>
  </si>
  <si>
    <t>АЙБЕКҰЛЫ</t>
  </si>
  <si>
    <t>НҰРМАХАН</t>
  </si>
  <si>
    <t>КӘУСАР</t>
  </si>
  <si>
    <t>НҰРБОЛҚЫЗЫ</t>
  </si>
  <si>
    <t>ТҰҢҒЫШБАЙ</t>
  </si>
  <si>
    <t>БЕГІМ</t>
  </si>
  <si>
    <t>НҰРҒИСАҚЫЗЫ</t>
  </si>
  <si>
    <t>УАЛИХАН</t>
  </si>
  <si>
    <t>ІҢКӘР</t>
  </si>
  <si>
    <t>ДОСХАНҚЫЗЫ</t>
  </si>
  <si>
    <t>младший возраст – от 2-х лет (младшая группа)</t>
  </si>
  <si>
    <t>НҰРЛАН</t>
  </si>
  <si>
    <t>КӨЗАЙЫМ</t>
  </si>
  <si>
    <t>НҰРЖАНҚЫЗЫ</t>
  </si>
  <si>
    <t>АРЫСТАНБЕК</t>
  </si>
  <si>
    <t>АҚЖҮРЕК</t>
  </si>
  <si>
    <t>ЖАЗЫЛБЕКҰЛЫ</t>
  </si>
  <si>
    <t>МЕЙРАМҚҰЛ</t>
  </si>
  <si>
    <t>ИНАБАТ</t>
  </si>
  <si>
    <t>ЕСЕНТАЙ</t>
  </si>
  <si>
    <t>РАМАЗАН</t>
  </si>
  <si>
    <t>МАРАТҰЛЫ</t>
  </si>
  <si>
    <t>СЕРЖАН</t>
  </si>
  <si>
    <t>АЯУЛЫМ</t>
  </si>
  <si>
    <t>РАҚАТҚЫЗЫ</t>
  </si>
  <si>
    <t>ЕЛУБАЙ</t>
  </si>
  <si>
    <t>ЕЛНҰР</t>
  </si>
  <si>
    <t>ЕСІМҰЛЫ</t>
  </si>
  <si>
    <t>[охвачен(-а) горячим питанием, охвачен(-а) бесплатным горячим питанием]</t>
  </si>
  <si>
    <t>Ниже черты бедности</t>
  </si>
  <si>
    <t>из семей, имеющих право на получение государственной адресной социальной помощи;</t>
  </si>
  <si>
    <t>АДИЛЕТҰЛЫ</t>
  </si>
  <si>
    <t>ДАМИР</t>
  </si>
  <si>
    <t>ЕСХАЛИ</t>
  </si>
  <si>
    <t>ЕРКЕЖАН</t>
  </si>
  <si>
    <t>ЕРКЕҒАЛИҚЫЗЫ</t>
  </si>
  <si>
    <t>НОЯН</t>
  </si>
  <si>
    <t>НҰРИСЛАМ</t>
  </si>
  <si>
    <t>НҰРЛЫБЕКҰЛЫ</t>
  </si>
  <si>
    <t>БОЛАТБЕК</t>
  </si>
  <si>
    <t>ЗЕРЕ</t>
  </si>
  <si>
    <t>ЖАЛҒАСҚЫЗЫ</t>
  </si>
  <si>
    <t>ОРДАБАЙ</t>
  </si>
  <si>
    <t>БЕГАЙЫМ</t>
  </si>
  <si>
    <t>ҚУАНДЫҚҚЫЗЫ</t>
  </si>
  <si>
    <t>АЛИХАН</t>
  </si>
  <si>
    <t>ЗАУИРБЕК</t>
  </si>
  <si>
    <t>АХДАР</t>
  </si>
  <si>
    <t>САРНАЛЫ</t>
  </si>
  <si>
    <t>НАЗАР</t>
  </si>
  <si>
    <t>ШАЙМЕРДЕНУЛЫ</t>
  </si>
  <si>
    <t>ШАТАН</t>
  </si>
  <si>
    <t>СӘКЕНҰЛЫ</t>
  </si>
  <si>
    <t>ЕРБОЛАТҚЫЗЫ</t>
  </si>
  <si>
    <t>МЫҚТЫБЕК</t>
  </si>
  <si>
    <t>НҰРӘЛИ</t>
  </si>
  <si>
    <t>НУРҚАЛИҰЛЫ</t>
  </si>
  <si>
    <t>ЕРБОЛАТ</t>
  </si>
  <si>
    <t>МЕЙІРІМ</t>
  </si>
  <si>
    <t>ЖАНСЕРІКҚЫЗЫ</t>
  </si>
  <si>
    <t>ҚАЛИ</t>
  </si>
  <si>
    <t>ЕРАСЫЛ</t>
  </si>
  <si>
    <t>ТӨЛЕНДІҰЛЫ</t>
  </si>
  <si>
    <t>НУРГАБЫЛ</t>
  </si>
  <si>
    <t>ГАЛЫМЖАНҚЫЗЫ</t>
  </si>
  <si>
    <t>ЖАҚЫП</t>
  </si>
  <si>
    <t>ТОМИРИС</t>
  </si>
  <si>
    <t>МЕЙРАМБЕКҚЫЗЫ</t>
  </si>
  <si>
    <t>НҰРМАШ</t>
  </si>
  <si>
    <t>КЕҢЕС</t>
  </si>
  <si>
    <t>ҚАЙРАТҚЫЗЫ</t>
  </si>
  <si>
    <t>ЖОМАРТ</t>
  </si>
  <si>
    <t>ӘДЕМІ</t>
  </si>
  <si>
    <t>ЕРКЕБҰЛАНҚЫЗЫ</t>
  </si>
  <si>
    <t>СЫРЫМ</t>
  </si>
  <si>
    <t>ЕРЗАТҰЛЫ</t>
  </si>
  <si>
    <t>НҰРАЛЫ</t>
  </si>
  <si>
    <t>АЗАТ</t>
  </si>
  <si>
    <t>НУРИДИНҰЛЫ</t>
  </si>
  <si>
    <t>АСКАР</t>
  </si>
  <si>
    <t>САЯ</t>
  </si>
  <si>
    <t>САНАТҚЫЗЫ</t>
  </si>
  <si>
    <t>ЕСЕНБЕК</t>
  </si>
  <si>
    <t>АЙЛИН</t>
  </si>
  <si>
    <t>ДАРХАНҚЫЗЫ</t>
  </si>
  <si>
    <t>ЕРНИЯЗ</t>
  </si>
  <si>
    <t>БАЛАУСА</t>
  </si>
  <si>
    <t>ДАРЫНҚЫЗЫ</t>
  </si>
  <si>
    <t>МЕРКИБЕКОВА</t>
  </si>
  <si>
    <t>АНАР</t>
  </si>
  <si>
    <t>ЕСБЕРОВНА</t>
  </si>
  <si>
    <t>АХАН</t>
  </si>
  <si>
    <t>ТӘУІРЖАНҰЛЫ</t>
  </si>
  <si>
    <t>САУРАНБАЙ</t>
  </si>
  <si>
    <t>НҰРЖІГІТ</t>
  </si>
  <si>
    <t>ДӘУІРҰЛЫ</t>
  </si>
  <si>
    <t>РЫСҚҰЛ</t>
  </si>
  <si>
    <t>АЙНАЗ</t>
  </si>
  <si>
    <t>ЕРЖАНҚЫЗЫ</t>
  </si>
  <si>
    <t>НҰРДАУЛЕТ</t>
  </si>
  <si>
    <t>ДАНИЯРҰЛЫ</t>
  </si>
  <si>
    <t>ХАНШАЙЫМ</t>
  </si>
  <si>
    <t>ЕРСАЙЫНҚЫЗЫ</t>
  </si>
  <si>
    <t>АНУАРБЕК</t>
  </si>
  <si>
    <t>АБДУРАХМАН</t>
  </si>
  <si>
    <t>МЕРЛАНҰЛЫ</t>
  </si>
  <si>
    <t>ЖАҚЫПБЕК</t>
  </si>
  <si>
    <t>БЕКЗАТ</t>
  </si>
  <si>
    <t>ТАЛАНТҰЛЫ</t>
  </si>
  <si>
    <t>АДИЛЕТҚЫЗЫ</t>
  </si>
  <si>
    <t>БОЛАТ</t>
  </si>
  <si>
    <t>АЯНАТ</t>
  </si>
  <si>
    <t>АЗИЗҚЫЗЫ</t>
  </si>
  <si>
    <t>БАҚЫТҚАЗЫ</t>
  </si>
  <si>
    <t>ЖАПАР</t>
  </si>
  <si>
    <t>СУЙНБАЙҰЛЫ</t>
  </si>
  <si>
    <t>АРУНА</t>
  </si>
  <si>
    <t>АСҚАР</t>
  </si>
  <si>
    <t>АЯЖАН</t>
  </si>
  <si>
    <t>ЕРЛАНҚЫЗЫ</t>
  </si>
  <si>
    <t>ЖЕКЕЙ</t>
  </si>
  <si>
    <t>НОЯНҰЛЫ</t>
  </si>
  <si>
    <t>ЕЛІСҚЫЗЫ</t>
  </si>
  <si>
    <t>АЙША</t>
  </si>
  <si>
    <t>АЖАР</t>
  </si>
  <si>
    <t>ТӘУІРЖАНҚЫЗЫ</t>
  </si>
  <si>
    <t>ҚУАНЫШҚЫЗЫ</t>
  </si>
  <si>
    <t>ЕСМИДИН</t>
  </si>
  <si>
    <t>НҰРКЕЛДІҰЛЫ</t>
  </si>
  <si>
    <t>НҰРСЕЗІМ</t>
  </si>
  <si>
    <t>БЕКЕНҚЫЗЫ</t>
  </si>
  <si>
    <t>НУРЛЫБЕК</t>
  </si>
  <si>
    <t>БАТЫРХАН</t>
  </si>
  <si>
    <t>БАХЫТҰЛЫ</t>
  </si>
  <si>
    <t>СОЛТА</t>
  </si>
  <si>
    <t>БЕКЖАНҚЫЗЫ</t>
  </si>
  <si>
    <t>иным категориям обучающихся и воспитанников, определяемым коллегиальным органом управления организации образования</t>
  </si>
  <si>
    <t>ЕРКЕГАЛИҰЛЫ</t>
  </si>
  <si>
    <t>ҚАНАТБЕК</t>
  </si>
  <si>
    <t>ДАНИЯРҚЫЗЫ</t>
  </si>
  <si>
    <t>ҚУАНТАЙ</t>
  </si>
  <si>
    <t>АЙЫМ</t>
  </si>
  <si>
    <t>СУЙНБАЙҚЫЗЫ</t>
  </si>
  <si>
    <t>ЖЕТІГЕН</t>
  </si>
  <si>
    <t>АСИЯ</t>
  </si>
  <si>
    <t>РУСЛАНҚЫЗЫ</t>
  </si>
  <si>
    <t>ТІЛЕУҚАБЫЛ</t>
  </si>
  <si>
    <t>АДИЛЯ</t>
  </si>
  <si>
    <t>НҰРЛАНҚЫЗЫ</t>
  </si>
  <si>
    <t>ЖЕКСЕНБАЙ</t>
  </si>
  <si>
    <t>НҰРЫМ</t>
  </si>
  <si>
    <t>СҮЙІНДІКҰЛЫ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</si>
</sst>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1"/>
  <sheetViews>
    <sheetView tabSelected="1" workbookViewId="0">
      <selection activeCell="L15" sqref="L15"/>
    </sheetView>
  </sheetViews>
  <sheetFormatPr defaultRowHeight="15" x14ac:dyDescent="0.25"/>
  <cols>
    <col min="4" max="4" width="11" customWidth="1"/>
    <col min="6" max="6" width="11.42578125" customWidth="1"/>
  </cols>
  <sheetData>
    <row r="1" spans="1:4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</row>
    <row r="2" spans="1:43" x14ac:dyDescent="0.25">
      <c r="A2" t="s">
        <v>43</v>
      </c>
      <c r="B2" t="s">
        <v>44</v>
      </c>
      <c r="C2" t="s">
        <v>45</v>
      </c>
      <c r="D2" s="1">
        <v>43458</v>
      </c>
      <c r="E2" t="s">
        <v>46</v>
      </c>
      <c r="F2" t="s">
        <v>47</v>
      </c>
      <c r="G2" t="s">
        <v>48</v>
      </c>
      <c r="H2" t="s">
        <v>49</v>
      </c>
      <c r="I2" t="str">
        <f>"КАЗАХСТАН, ЖАМБЫЛСКАЯ, МЕРКЕНСКИЙ РАЙОН, Суратский, Сурат, 8"</f>
        <v>КАЗАХСТАН, ЖАМБЫЛСКАЯ, МЕРКЕНСКИЙ РАЙОН, Суратский, Сурат, 8</v>
      </c>
      <c r="J2" t="str">
        <f>"ҚАЗАҚСТАН, ЖАМБЫЛ, МЕРКІ АУДАНЫ, Суратский, Сурат, 8"</f>
        <v>ҚАЗАҚСТАН, ЖАМБЫЛ, МЕРКІ АУДАНЫ, Суратский, Сурат, 8</v>
      </c>
      <c r="K2" t="str">
        <f>"Суратский, Сурат, 8"</f>
        <v>Суратский, Сурат, 8</v>
      </c>
      <c r="L2" t="str">
        <f>"Суратский, Сурат, 8"</f>
        <v>Суратский, Сурат, 8</v>
      </c>
      <c r="M2" t="str">
        <f>"2021-07-02T00:00:00"</f>
        <v>2021-07-02T00:00:00</v>
      </c>
      <c r="O2" t="str">
        <f>"Қарлығаш"</f>
        <v>Қарлығаш</v>
      </c>
      <c r="P2" t="s">
        <v>50</v>
      </c>
      <c r="R2" t="s">
        <v>51</v>
      </c>
      <c r="T2" t="s">
        <v>52</v>
      </c>
      <c r="U2" t="s">
        <v>52</v>
      </c>
      <c r="V2" t="s">
        <v>53</v>
      </c>
      <c r="X2" t="s">
        <v>49</v>
      </c>
      <c r="Y2" t="s">
        <v>49</v>
      </c>
      <c r="AE2" t="s">
        <v>49</v>
      </c>
      <c r="AG2" t="s">
        <v>54</v>
      </c>
      <c r="AJ2" t="s">
        <v>49</v>
      </c>
      <c r="AK2" t="s">
        <v>49</v>
      </c>
      <c r="AL2" t="s">
        <v>49</v>
      </c>
      <c r="AN2" t="s">
        <v>55</v>
      </c>
      <c r="AO2" t="s">
        <v>49</v>
      </c>
    </row>
    <row r="3" spans="1:43" x14ac:dyDescent="0.25">
      <c r="A3" t="s">
        <v>56</v>
      </c>
      <c r="B3" t="s">
        <v>57</v>
      </c>
      <c r="C3" t="s">
        <v>58</v>
      </c>
      <c r="D3" s="1">
        <v>43684</v>
      </c>
      <c r="E3" t="s">
        <v>59</v>
      </c>
      <c r="F3" t="s">
        <v>47</v>
      </c>
      <c r="G3" t="s">
        <v>48</v>
      </c>
      <c r="H3" t="s">
        <v>49</v>
      </c>
      <c r="I3" t="str">
        <f>"-"</f>
        <v>-</v>
      </c>
      <c r="J3" t="str">
        <f>"-"</f>
        <v>-</v>
      </c>
      <c r="K3" t="str">
        <f>"-"</f>
        <v>-</v>
      </c>
      <c r="L3" t="str">
        <f>"-"</f>
        <v>-</v>
      </c>
      <c r="M3" t="str">
        <f>"2021-07-03T00:00:00"</f>
        <v>2021-07-03T00:00:00</v>
      </c>
      <c r="O3" t="str">
        <f>"Қарлығаш"</f>
        <v>Қарлығаш</v>
      </c>
      <c r="P3" t="s">
        <v>50</v>
      </c>
      <c r="R3" t="s">
        <v>51</v>
      </c>
      <c r="T3" t="s">
        <v>52</v>
      </c>
      <c r="U3" t="s">
        <v>52</v>
      </c>
      <c r="V3" t="s">
        <v>53</v>
      </c>
      <c r="X3" t="s">
        <v>49</v>
      </c>
      <c r="Y3" t="s">
        <v>49</v>
      </c>
      <c r="AE3" t="s">
        <v>49</v>
      </c>
      <c r="AG3" t="s">
        <v>54</v>
      </c>
      <c r="AJ3" t="s">
        <v>49</v>
      </c>
      <c r="AK3" t="s">
        <v>49</v>
      </c>
      <c r="AL3" t="s">
        <v>49</v>
      </c>
      <c r="AN3" t="s">
        <v>55</v>
      </c>
      <c r="AO3" t="s">
        <v>49</v>
      </c>
    </row>
    <row r="4" spans="1:43" x14ac:dyDescent="0.25">
      <c r="A4" t="s">
        <v>60</v>
      </c>
      <c r="B4" t="s">
        <v>61</v>
      </c>
      <c r="C4" t="s">
        <v>62</v>
      </c>
      <c r="D4" s="1">
        <v>43740</v>
      </c>
      <c r="E4" t="s">
        <v>46</v>
      </c>
      <c r="F4" t="s">
        <v>47</v>
      </c>
      <c r="G4" t="s">
        <v>48</v>
      </c>
      <c r="H4" t="s">
        <v>49</v>
      </c>
      <c r="I4" t="str">
        <f>"КАЗАХСТАН, ЖАМБЫЛСКАЯ, МЕРКЕНСКИЙ РАЙОН, Суратский, Сурат, 98"</f>
        <v>КАЗАХСТАН, ЖАМБЫЛСКАЯ, МЕРКЕНСКИЙ РАЙОН, Суратский, Сурат, 98</v>
      </c>
      <c r="J4" t="str">
        <f>"ҚАЗАҚСТАН, ЖАМБЫЛ, МЕРКІ АУДАНЫ, Суратский, Сурат, 98"</f>
        <v>ҚАЗАҚСТАН, ЖАМБЫЛ, МЕРКІ АУДАНЫ, Суратский, Сурат, 98</v>
      </c>
      <c r="K4" t="str">
        <f>"Суратский, Сурат, 98"</f>
        <v>Суратский, Сурат, 98</v>
      </c>
      <c r="L4" t="str">
        <f>"Суратский, Сурат, 98"</f>
        <v>Суратский, Сурат, 98</v>
      </c>
      <c r="M4" t="str">
        <f>"2021-09-09T00:00:00"</f>
        <v>2021-09-09T00:00:00</v>
      </c>
      <c r="O4" t="str">
        <f>"Қарлығаш"</f>
        <v>Қарлығаш</v>
      </c>
      <c r="P4" t="s">
        <v>50</v>
      </c>
      <c r="R4" t="s">
        <v>51</v>
      </c>
      <c r="T4" t="s">
        <v>52</v>
      </c>
      <c r="U4" t="s">
        <v>52</v>
      </c>
      <c r="V4" t="s">
        <v>53</v>
      </c>
      <c r="X4" t="s">
        <v>49</v>
      </c>
      <c r="Y4" t="s">
        <v>49</v>
      </c>
      <c r="AE4" t="s">
        <v>49</v>
      </c>
      <c r="AG4" t="s">
        <v>54</v>
      </c>
      <c r="AJ4" t="s">
        <v>49</v>
      </c>
      <c r="AK4" t="s">
        <v>49</v>
      </c>
      <c r="AL4" t="s">
        <v>49</v>
      </c>
      <c r="AN4" t="s">
        <v>55</v>
      </c>
      <c r="AO4" t="s">
        <v>49</v>
      </c>
    </row>
    <row r="5" spans="1:43" x14ac:dyDescent="0.25">
      <c r="A5" t="s">
        <v>63</v>
      </c>
      <c r="B5" t="s">
        <v>64</v>
      </c>
      <c r="C5" t="s">
        <v>65</v>
      </c>
      <c r="D5" s="1">
        <v>43673</v>
      </c>
      <c r="E5" t="s">
        <v>46</v>
      </c>
      <c r="F5" t="s">
        <v>47</v>
      </c>
      <c r="G5" t="s">
        <v>48</v>
      </c>
      <c r="H5" t="s">
        <v>49</v>
      </c>
      <c r="I5" t="str">
        <f>"КАЗАХСТАН, ЖАМБЫЛСКАЯ, МЕРКЕНСКИЙ РАЙОН, Суратский, Сурат, 19"</f>
        <v>КАЗАХСТАН, ЖАМБЫЛСКАЯ, МЕРКЕНСКИЙ РАЙОН, Суратский, Сурат, 19</v>
      </c>
      <c r="J5" t="str">
        <f>"ҚАЗАҚСТАН, ЖАМБЫЛ, МЕРКІ АУДАНЫ, Суратский, Сурат, 19"</f>
        <v>ҚАЗАҚСТАН, ЖАМБЫЛ, МЕРКІ АУДАНЫ, Суратский, Сурат, 19</v>
      </c>
      <c r="K5" t="str">
        <f>"Суратский, Сурат, 19"</f>
        <v>Суратский, Сурат, 19</v>
      </c>
      <c r="L5" t="str">
        <f>"Суратский, Сурат, 19"</f>
        <v>Суратский, Сурат, 19</v>
      </c>
      <c r="M5" t="str">
        <f>"2021-11-10T00:00:00"</f>
        <v>2021-11-10T00:00:00</v>
      </c>
      <c r="O5" t="str">
        <f>"Қарлығаш"</f>
        <v>Қарлығаш</v>
      </c>
      <c r="P5" t="s">
        <v>50</v>
      </c>
      <c r="R5" t="s">
        <v>51</v>
      </c>
      <c r="T5" t="s">
        <v>52</v>
      </c>
      <c r="U5" t="s">
        <v>52</v>
      </c>
      <c r="V5" t="s">
        <v>53</v>
      </c>
      <c r="X5" t="s">
        <v>49</v>
      </c>
      <c r="Y5" t="s">
        <v>49</v>
      </c>
      <c r="AE5" t="s">
        <v>49</v>
      </c>
      <c r="AG5" t="s">
        <v>54</v>
      </c>
      <c r="AJ5" t="s">
        <v>49</v>
      </c>
      <c r="AK5" t="s">
        <v>49</v>
      </c>
      <c r="AL5" t="s">
        <v>49</v>
      </c>
      <c r="AN5" t="s">
        <v>55</v>
      </c>
      <c r="AO5" t="s">
        <v>66</v>
      </c>
    </row>
    <row r="6" spans="1:43" x14ac:dyDescent="0.25">
      <c r="A6" t="s">
        <v>67</v>
      </c>
      <c r="B6" t="s">
        <v>68</v>
      </c>
      <c r="C6" t="s">
        <v>69</v>
      </c>
      <c r="D6" s="1">
        <v>43872</v>
      </c>
      <c r="E6" t="s">
        <v>46</v>
      </c>
      <c r="F6" t="s">
        <v>47</v>
      </c>
      <c r="G6" t="s">
        <v>48</v>
      </c>
      <c r="H6" t="s">
        <v>49</v>
      </c>
      <c r="I6" t="str">
        <f>"КАЗАХСТАН, ЖАМБЫЛСКАЯ, МЕРКЕНСКИЙ РАЙОН, Суратский, Сурат, 30"</f>
        <v>КАЗАХСТАН, ЖАМБЫЛСКАЯ, МЕРКЕНСКИЙ РАЙОН, Суратский, Сурат, 30</v>
      </c>
      <c r="J6" t="str">
        <f>"ҚАЗАҚСТАН, ЖАМБЫЛ, МЕРКІ АУДАНЫ, Суратский, Сурат, 30"</f>
        <v>ҚАЗАҚСТАН, ЖАМБЫЛ, МЕРКІ АУДАНЫ, Суратский, Сурат, 30</v>
      </c>
      <c r="K6" t="str">
        <f>"Суратский, Сурат, 30"</f>
        <v>Суратский, Сурат, 30</v>
      </c>
      <c r="L6" t="str">
        <f>"Суратский, Сурат, 30"</f>
        <v>Суратский, Сурат, 30</v>
      </c>
      <c r="M6" t="str">
        <f>"2022-02-17T00:00:00"</f>
        <v>2022-02-17T00:00:00</v>
      </c>
      <c r="O6" t="str">
        <f>"Бүлдіршін"</f>
        <v>Бүлдіршін</v>
      </c>
      <c r="P6" t="s">
        <v>70</v>
      </c>
      <c r="R6" t="s">
        <v>51</v>
      </c>
      <c r="T6" t="s">
        <v>52</v>
      </c>
      <c r="U6" t="s">
        <v>52</v>
      </c>
      <c r="V6" t="s">
        <v>53</v>
      </c>
      <c r="X6" t="s">
        <v>49</v>
      </c>
      <c r="Y6" t="s">
        <v>49</v>
      </c>
      <c r="AE6" t="s">
        <v>49</v>
      </c>
      <c r="AG6" t="s">
        <v>54</v>
      </c>
      <c r="AJ6" t="s">
        <v>49</v>
      </c>
      <c r="AK6" t="s">
        <v>49</v>
      </c>
      <c r="AL6" t="s">
        <v>49</v>
      </c>
      <c r="AN6" t="s">
        <v>55</v>
      </c>
      <c r="AO6" t="s">
        <v>49</v>
      </c>
    </row>
    <row r="7" spans="1:43" x14ac:dyDescent="0.25">
      <c r="A7" t="s">
        <v>71</v>
      </c>
      <c r="B7" t="s">
        <v>72</v>
      </c>
      <c r="C7" t="s">
        <v>73</v>
      </c>
      <c r="D7" s="1">
        <v>43634</v>
      </c>
      <c r="E7" t="s">
        <v>46</v>
      </c>
      <c r="F7" t="s">
        <v>47</v>
      </c>
      <c r="G7" t="s">
        <v>48</v>
      </c>
      <c r="H7" t="s">
        <v>49</v>
      </c>
      <c r="I7" t="str">
        <f>"КАЗАХСТАН, ЖАМБЫЛСКАЯ, МЕРКЕНСКИЙ РАЙОН, Суратский, Сурат, 43"</f>
        <v>КАЗАХСТАН, ЖАМБЫЛСКАЯ, МЕРКЕНСКИЙ РАЙОН, Суратский, Сурат, 43</v>
      </c>
      <c r="J7" t="str">
        <f>"ҚАЗАҚСТАН, ЖАМБЫЛ, МЕРКІ АУДАНЫ, Суратский, Сурат, 43"</f>
        <v>ҚАЗАҚСТАН, ЖАМБЫЛ, МЕРКІ АУДАНЫ, Суратский, Сурат, 43</v>
      </c>
      <c r="K7" t="str">
        <f>"Суратский, Сурат, 43"</f>
        <v>Суратский, Сурат, 43</v>
      </c>
      <c r="L7" t="str">
        <f>"Суратский, Сурат, 43"</f>
        <v>Суратский, Сурат, 43</v>
      </c>
      <c r="M7" t="str">
        <f>"2022-02-18T00:00:00"</f>
        <v>2022-02-18T00:00:00</v>
      </c>
      <c r="O7" t="str">
        <f>"Қарлығаш"</f>
        <v>Қарлығаш</v>
      </c>
      <c r="P7" t="s">
        <v>50</v>
      </c>
      <c r="R7" t="s">
        <v>51</v>
      </c>
      <c r="T7" t="s">
        <v>52</v>
      </c>
      <c r="U7" t="s">
        <v>52</v>
      </c>
      <c r="V7" t="s">
        <v>53</v>
      </c>
      <c r="X7" t="s">
        <v>49</v>
      </c>
      <c r="Y7" t="s">
        <v>49</v>
      </c>
      <c r="AE7" t="s">
        <v>49</v>
      </c>
      <c r="AG7" t="s">
        <v>54</v>
      </c>
      <c r="AJ7" t="s">
        <v>49</v>
      </c>
      <c r="AK7" t="s">
        <v>49</v>
      </c>
      <c r="AL7" t="s">
        <v>49</v>
      </c>
      <c r="AN7" t="s">
        <v>55</v>
      </c>
      <c r="AO7" t="s">
        <v>49</v>
      </c>
    </row>
    <row r="8" spans="1:43" x14ac:dyDescent="0.25">
      <c r="A8" t="s">
        <v>74</v>
      </c>
      <c r="B8" t="s">
        <v>75</v>
      </c>
      <c r="C8" t="s">
        <v>76</v>
      </c>
      <c r="D8" s="1">
        <v>44021</v>
      </c>
      <c r="E8" t="s">
        <v>59</v>
      </c>
      <c r="F8" t="s">
        <v>47</v>
      </c>
      <c r="G8" t="s">
        <v>48</v>
      </c>
      <c r="H8" t="s">
        <v>49</v>
      </c>
      <c r="I8" t="str">
        <f>"КАЗАХСТАН, ЖАМБЫЛСКАЯ, МЕРКЕНСКИЙ РАЙОН, Суратский, Сурат, 14"</f>
        <v>КАЗАХСТАН, ЖАМБЫЛСКАЯ, МЕРКЕНСКИЙ РАЙОН, Суратский, Сурат, 14</v>
      </c>
      <c r="J8" t="str">
        <f>"ҚАЗАҚСТАН, ЖАМБЫЛ, МЕРКІ АУДАНЫ, Суратский, Сурат, 14"</f>
        <v>ҚАЗАҚСТАН, ЖАМБЫЛ, МЕРКІ АУДАНЫ, Суратский, Сурат, 14</v>
      </c>
      <c r="K8" t="str">
        <f>"Суратский, Сурат, 14"</f>
        <v>Суратский, Сурат, 14</v>
      </c>
      <c r="L8" t="str">
        <f>"Суратский, Сурат, 14"</f>
        <v>Суратский, Сурат, 14</v>
      </c>
      <c r="M8" t="str">
        <f>"2022-07-28T00:00:00"</f>
        <v>2022-07-28T00:00:00</v>
      </c>
      <c r="O8" t="str">
        <f>"Бүлдіршін"</f>
        <v>Бүлдіршін</v>
      </c>
      <c r="P8" t="s">
        <v>70</v>
      </c>
      <c r="R8" t="s">
        <v>51</v>
      </c>
      <c r="T8" t="s">
        <v>52</v>
      </c>
      <c r="U8" t="s">
        <v>52</v>
      </c>
      <c r="V8" t="s">
        <v>53</v>
      </c>
      <c r="X8" t="s">
        <v>49</v>
      </c>
      <c r="Y8" t="s">
        <v>49</v>
      </c>
      <c r="AE8" t="s">
        <v>49</v>
      </c>
      <c r="AG8" t="s">
        <v>54</v>
      </c>
      <c r="AJ8" t="s">
        <v>49</v>
      </c>
      <c r="AK8" t="s">
        <v>49</v>
      </c>
      <c r="AL8" t="s">
        <v>49</v>
      </c>
      <c r="AN8" t="s">
        <v>55</v>
      </c>
      <c r="AO8" t="s">
        <v>66</v>
      </c>
    </row>
    <row r="9" spans="1:43" x14ac:dyDescent="0.25">
      <c r="A9" t="s">
        <v>77</v>
      </c>
      <c r="B9" t="s">
        <v>78</v>
      </c>
      <c r="C9" t="s">
        <v>79</v>
      </c>
      <c r="D9" s="1">
        <v>43923</v>
      </c>
      <c r="E9" t="s">
        <v>46</v>
      </c>
      <c r="F9" t="s">
        <v>47</v>
      </c>
      <c r="G9" t="s">
        <v>48</v>
      </c>
      <c r="H9" t="s">
        <v>49</v>
      </c>
      <c r="I9" t="str">
        <f t="shared" ref="I9:L15" si="0">"-"</f>
        <v>-</v>
      </c>
      <c r="J9" t="str">
        <f t="shared" si="0"/>
        <v>-</v>
      </c>
      <c r="K9" t="str">
        <f t="shared" si="0"/>
        <v>-</v>
      </c>
      <c r="L9" t="str">
        <f t="shared" si="0"/>
        <v>-</v>
      </c>
      <c r="M9" t="str">
        <f>"2022-10-05T00:00:00"</f>
        <v>2022-10-05T00:00:00</v>
      </c>
      <c r="O9" t="str">
        <f>"Бүлдіршін"</f>
        <v>Бүлдіршін</v>
      </c>
      <c r="P9" t="s">
        <v>70</v>
      </c>
      <c r="R9" t="s">
        <v>51</v>
      </c>
      <c r="T9" t="s">
        <v>52</v>
      </c>
      <c r="U9" t="s">
        <v>52</v>
      </c>
      <c r="V9" t="s">
        <v>53</v>
      </c>
      <c r="X9" t="s">
        <v>49</v>
      </c>
      <c r="Y9" t="s">
        <v>49</v>
      </c>
      <c r="AE9" t="s">
        <v>49</v>
      </c>
      <c r="AG9" t="s">
        <v>54</v>
      </c>
      <c r="AJ9" t="s">
        <v>49</v>
      </c>
      <c r="AK9" t="s">
        <v>49</v>
      </c>
      <c r="AL9" t="s">
        <v>49</v>
      </c>
      <c r="AN9" t="s">
        <v>55</v>
      </c>
      <c r="AO9" t="s">
        <v>49</v>
      </c>
    </row>
    <row r="10" spans="1:43" x14ac:dyDescent="0.25">
      <c r="A10" t="s">
        <v>80</v>
      </c>
      <c r="B10" t="s">
        <v>81</v>
      </c>
      <c r="C10" t="s">
        <v>82</v>
      </c>
      <c r="D10" s="1">
        <v>43818</v>
      </c>
      <c r="E10" t="s">
        <v>59</v>
      </c>
      <c r="F10" t="s">
        <v>47</v>
      </c>
      <c r="G10" t="s">
        <v>48</v>
      </c>
      <c r="I10" t="str">
        <f t="shared" si="0"/>
        <v>-</v>
      </c>
      <c r="J10" t="str">
        <f t="shared" si="0"/>
        <v>-</v>
      </c>
      <c r="K10" t="str">
        <f t="shared" si="0"/>
        <v>-</v>
      </c>
      <c r="L10" t="str">
        <f t="shared" si="0"/>
        <v>-</v>
      </c>
      <c r="M10" t="str">
        <f>"2022-10-03T00:00:00"</f>
        <v>2022-10-03T00:00:00</v>
      </c>
      <c r="O10" t="str">
        <f>"Бүлдіршін"</f>
        <v>Бүлдіршін</v>
      </c>
      <c r="P10" t="s">
        <v>70</v>
      </c>
      <c r="R10" t="s">
        <v>51</v>
      </c>
      <c r="T10" t="s">
        <v>52</v>
      </c>
      <c r="U10" t="s">
        <v>52</v>
      </c>
      <c r="V10" t="s">
        <v>53</v>
      </c>
      <c r="X10" t="s">
        <v>49</v>
      </c>
      <c r="Y10" t="s">
        <v>49</v>
      </c>
      <c r="AE10" t="s">
        <v>49</v>
      </c>
      <c r="AG10" t="s">
        <v>54</v>
      </c>
      <c r="AJ10" t="s">
        <v>49</v>
      </c>
      <c r="AK10" t="s">
        <v>49</v>
      </c>
      <c r="AL10" t="s">
        <v>49</v>
      </c>
      <c r="AN10" t="s">
        <v>55</v>
      </c>
      <c r="AO10" t="s">
        <v>49</v>
      </c>
    </row>
    <row r="11" spans="1:43" x14ac:dyDescent="0.25">
      <c r="A11" t="s">
        <v>83</v>
      </c>
      <c r="B11" t="s">
        <v>84</v>
      </c>
      <c r="C11" t="s">
        <v>85</v>
      </c>
      <c r="D11" s="1">
        <v>43955</v>
      </c>
      <c r="E11" t="s">
        <v>59</v>
      </c>
      <c r="F11" t="s">
        <v>47</v>
      </c>
      <c r="G11" t="s">
        <v>48</v>
      </c>
      <c r="H11" t="s">
        <v>49</v>
      </c>
      <c r="I11" t="str">
        <f t="shared" si="0"/>
        <v>-</v>
      </c>
      <c r="J11" t="str">
        <f t="shared" si="0"/>
        <v>-</v>
      </c>
      <c r="K11" t="str">
        <f t="shared" si="0"/>
        <v>-</v>
      </c>
      <c r="L11" t="str">
        <f t="shared" si="0"/>
        <v>-</v>
      </c>
      <c r="M11" t="str">
        <f>"2022-12-22T00:00:00"</f>
        <v>2022-12-22T00:00:00</v>
      </c>
      <c r="O11" t="str">
        <f>"Бүлдіршін"</f>
        <v>Бүлдіршін</v>
      </c>
      <c r="P11" t="s">
        <v>70</v>
      </c>
      <c r="R11" t="s">
        <v>51</v>
      </c>
      <c r="T11" t="s">
        <v>52</v>
      </c>
      <c r="U11" t="s">
        <v>52</v>
      </c>
      <c r="V11" t="s">
        <v>53</v>
      </c>
      <c r="X11" t="s">
        <v>49</v>
      </c>
      <c r="Y11" t="s">
        <v>49</v>
      </c>
      <c r="AE11" t="s">
        <v>49</v>
      </c>
      <c r="AG11" t="s">
        <v>54</v>
      </c>
      <c r="AJ11" t="s">
        <v>49</v>
      </c>
      <c r="AK11" t="s">
        <v>49</v>
      </c>
      <c r="AL11" t="s">
        <v>49</v>
      </c>
      <c r="AN11" t="s">
        <v>55</v>
      </c>
      <c r="AO11" t="s">
        <v>49</v>
      </c>
    </row>
    <row r="12" spans="1:43" x14ac:dyDescent="0.25">
      <c r="A12" t="s">
        <v>86</v>
      </c>
      <c r="B12" t="s">
        <v>87</v>
      </c>
      <c r="C12" t="s">
        <v>88</v>
      </c>
      <c r="D12" s="1">
        <v>44159</v>
      </c>
      <c r="E12" t="s">
        <v>59</v>
      </c>
      <c r="F12" t="s">
        <v>47</v>
      </c>
      <c r="G12" t="s">
        <v>48</v>
      </c>
      <c r="I12" t="str">
        <f t="shared" si="0"/>
        <v>-</v>
      </c>
      <c r="J12" t="str">
        <f t="shared" si="0"/>
        <v>-</v>
      </c>
      <c r="K12" t="str">
        <f t="shared" si="0"/>
        <v>-</v>
      </c>
      <c r="L12" t="str">
        <f t="shared" si="0"/>
        <v>-</v>
      </c>
      <c r="M12" t="str">
        <f>"2023-01-12T00:00:00"</f>
        <v>2023-01-12T00:00:00</v>
      </c>
      <c r="O12" t="str">
        <f>"Ботақан"</f>
        <v>Ботақан</v>
      </c>
      <c r="P12" t="s">
        <v>89</v>
      </c>
      <c r="R12" t="s">
        <v>51</v>
      </c>
      <c r="T12" t="s">
        <v>52</v>
      </c>
      <c r="U12" t="s">
        <v>52</v>
      </c>
      <c r="V12" t="s">
        <v>53</v>
      </c>
      <c r="X12" t="s">
        <v>49</v>
      </c>
      <c r="Y12" t="s">
        <v>49</v>
      </c>
      <c r="AE12" t="s">
        <v>49</v>
      </c>
      <c r="AG12" t="s">
        <v>54</v>
      </c>
      <c r="AJ12" t="s">
        <v>49</v>
      </c>
      <c r="AK12" t="s">
        <v>49</v>
      </c>
      <c r="AL12" t="s">
        <v>49</v>
      </c>
      <c r="AN12" t="s">
        <v>55</v>
      </c>
      <c r="AO12" t="s">
        <v>49</v>
      </c>
    </row>
    <row r="13" spans="1:43" x14ac:dyDescent="0.25">
      <c r="A13" t="s">
        <v>90</v>
      </c>
      <c r="B13" t="s">
        <v>91</v>
      </c>
      <c r="C13" t="s">
        <v>92</v>
      </c>
      <c r="D13" s="1">
        <v>44177</v>
      </c>
      <c r="E13" t="s">
        <v>59</v>
      </c>
      <c r="F13" t="s">
        <v>47</v>
      </c>
      <c r="G13" t="s">
        <v>48</v>
      </c>
      <c r="H13" t="s">
        <v>49</v>
      </c>
      <c r="I13" t="str">
        <f t="shared" si="0"/>
        <v>-</v>
      </c>
      <c r="J13" t="str">
        <f t="shared" si="0"/>
        <v>-</v>
      </c>
      <c r="K13" t="str">
        <f t="shared" si="0"/>
        <v>-</v>
      </c>
      <c r="L13" t="str">
        <f t="shared" si="0"/>
        <v>-</v>
      </c>
      <c r="M13" t="str">
        <f>"2023-02-03T00:00:00"</f>
        <v>2023-02-03T00:00:00</v>
      </c>
      <c r="O13" t="str">
        <f>"Ботақан"</f>
        <v>Ботақан</v>
      </c>
      <c r="P13" t="s">
        <v>89</v>
      </c>
      <c r="R13" t="s">
        <v>51</v>
      </c>
      <c r="T13" t="s">
        <v>52</v>
      </c>
      <c r="U13" t="s">
        <v>52</v>
      </c>
      <c r="V13" t="s">
        <v>53</v>
      </c>
      <c r="X13" t="s">
        <v>49</v>
      </c>
      <c r="Y13" t="s">
        <v>49</v>
      </c>
      <c r="AE13" t="s">
        <v>49</v>
      </c>
      <c r="AG13" t="s">
        <v>54</v>
      </c>
      <c r="AJ13" t="s">
        <v>49</v>
      </c>
      <c r="AK13" t="s">
        <v>49</v>
      </c>
      <c r="AL13" t="s">
        <v>49</v>
      </c>
      <c r="AN13" t="s">
        <v>55</v>
      </c>
      <c r="AO13" t="s">
        <v>49</v>
      </c>
    </row>
    <row r="14" spans="1:43" x14ac:dyDescent="0.25">
      <c r="A14" t="s">
        <v>93</v>
      </c>
      <c r="B14" t="s">
        <v>94</v>
      </c>
      <c r="C14" t="s">
        <v>95</v>
      </c>
      <c r="D14" s="1">
        <v>44276</v>
      </c>
      <c r="E14" t="s">
        <v>46</v>
      </c>
      <c r="F14" t="s">
        <v>47</v>
      </c>
      <c r="G14" t="s">
        <v>48</v>
      </c>
      <c r="H14" t="s">
        <v>49</v>
      </c>
      <c r="I14" t="str">
        <f t="shared" si="0"/>
        <v>-</v>
      </c>
      <c r="J14" t="str">
        <f t="shared" si="0"/>
        <v>-</v>
      </c>
      <c r="K14" t="str">
        <f t="shared" si="0"/>
        <v>-</v>
      </c>
      <c r="L14" t="str">
        <f t="shared" si="0"/>
        <v>-</v>
      </c>
      <c r="M14" t="str">
        <f>"2023-03-29T00:00:00"</f>
        <v>2023-03-29T00:00:00</v>
      </c>
      <c r="O14" t="str">
        <f>"Ботақан"</f>
        <v>Ботақан</v>
      </c>
      <c r="P14" t="s">
        <v>89</v>
      </c>
      <c r="R14" t="s">
        <v>51</v>
      </c>
      <c r="T14" t="s">
        <v>52</v>
      </c>
      <c r="U14" t="s">
        <v>52</v>
      </c>
      <c r="V14" t="s">
        <v>53</v>
      </c>
      <c r="X14" t="s">
        <v>49</v>
      </c>
      <c r="Y14" t="s">
        <v>49</v>
      </c>
      <c r="AE14" t="s">
        <v>49</v>
      </c>
      <c r="AG14" t="s">
        <v>54</v>
      </c>
      <c r="AJ14" t="s">
        <v>49</v>
      </c>
      <c r="AK14" t="s">
        <v>49</v>
      </c>
      <c r="AL14" t="s">
        <v>49</v>
      </c>
      <c r="AN14" t="s">
        <v>55</v>
      </c>
      <c r="AO14" t="s">
        <v>66</v>
      </c>
    </row>
    <row r="15" spans="1:43" x14ac:dyDescent="0.25">
      <c r="A15" t="s">
        <v>56</v>
      </c>
      <c r="B15" t="s">
        <v>81</v>
      </c>
      <c r="C15" t="s">
        <v>58</v>
      </c>
      <c r="D15" s="1">
        <v>44222</v>
      </c>
      <c r="E15" t="s">
        <v>59</v>
      </c>
      <c r="F15" t="s">
        <v>47</v>
      </c>
      <c r="G15" t="s">
        <v>48</v>
      </c>
      <c r="H15" t="s">
        <v>49</v>
      </c>
      <c r="I15" t="str">
        <f t="shared" si="0"/>
        <v>-</v>
      </c>
      <c r="J15" t="str">
        <f t="shared" si="0"/>
        <v>-</v>
      </c>
      <c r="K15" t="str">
        <f t="shared" si="0"/>
        <v>-</v>
      </c>
      <c r="L15" t="str">
        <f t="shared" si="0"/>
        <v>-</v>
      </c>
      <c r="M15" t="str">
        <f>"2023-03-20T00:00:00"</f>
        <v>2023-03-20T00:00:00</v>
      </c>
      <c r="O15" t="str">
        <f>"Ботақан"</f>
        <v>Ботақан</v>
      </c>
      <c r="P15" t="s">
        <v>89</v>
      </c>
      <c r="R15" t="s">
        <v>51</v>
      </c>
      <c r="T15" t="s">
        <v>52</v>
      </c>
      <c r="U15" t="s">
        <v>52</v>
      </c>
      <c r="V15" t="s">
        <v>53</v>
      </c>
      <c r="X15" t="s">
        <v>49</v>
      </c>
      <c r="Y15" t="s">
        <v>49</v>
      </c>
      <c r="AE15" t="s">
        <v>49</v>
      </c>
      <c r="AG15" t="s">
        <v>54</v>
      </c>
      <c r="AJ15" t="s">
        <v>49</v>
      </c>
      <c r="AK15" t="s">
        <v>49</v>
      </c>
      <c r="AL15" t="s">
        <v>49</v>
      </c>
      <c r="AN15" t="s">
        <v>55</v>
      </c>
      <c r="AO15" t="s">
        <v>49</v>
      </c>
    </row>
    <row r="16" spans="1:43" x14ac:dyDescent="0.25">
      <c r="A16" t="s">
        <v>96</v>
      </c>
      <c r="B16" t="s">
        <v>97</v>
      </c>
      <c r="C16" t="s">
        <v>92</v>
      </c>
      <c r="D16" s="1">
        <v>43761</v>
      </c>
      <c r="E16" t="s">
        <v>59</v>
      </c>
      <c r="F16" t="s">
        <v>47</v>
      </c>
      <c r="G16" t="s">
        <v>48</v>
      </c>
      <c r="H16" t="s">
        <v>49</v>
      </c>
      <c r="I16" t="str">
        <f>"КАЗАХСТАН, ЖАМБЫЛСКАЯ, МЕРКЕНСКИЙ РАЙОН, Суратский, Сурат, 8"</f>
        <v>КАЗАХСТАН, ЖАМБЫЛСКАЯ, МЕРКЕНСКИЙ РАЙОН, Суратский, Сурат, 8</v>
      </c>
      <c r="J16" t="str">
        <f>"ҚАЗАҚСТАН, ЖАМБЫЛ, МЕРКІ АУДАНЫ, Суратский, Сурат, 8"</f>
        <v>ҚАЗАҚСТАН, ЖАМБЫЛ, МЕРКІ АУДАНЫ, Суратский, Сурат, 8</v>
      </c>
      <c r="K16" t="str">
        <f>"Суратский, Сурат, 8"</f>
        <v>Суратский, Сурат, 8</v>
      </c>
      <c r="L16" t="str">
        <f>"Суратский, Сурат, 8"</f>
        <v>Суратский, Сурат, 8</v>
      </c>
      <c r="M16" t="str">
        <f t="shared" ref="M16:M21" si="1">"2023-08-08T00:00:00"</f>
        <v>2023-08-08T00:00:00</v>
      </c>
      <c r="O16" t="str">
        <f>"Қарлығаш"</f>
        <v>Қарлығаш</v>
      </c>
      <c r="P16" t="s">
        <v>50</v>
      </c>
      <c r="R16" t="s">
        <v>51</v>
      </c>
      <c r="T16" t="s">
        <v>52</v>
      </c>
      <c r="U16" t="s">
        <v>52</v>
      </c>
      <c r="V16" t="s">
        <v>53</v>
      </c>
      <c r="X16" t="s">
        <v>49</v>
      </c>
      <c r="Y16" t="s">
        <v>49</v>
      </c>
      <c r="AE16" t="s">
        <v>49</v>
      </c>
      <c r="AG16" t="s">
        <v>54</v>
      </c>
      <c r="AJ16" t="s">
        <v>49</v>
      </c>
      <c r="AK16" t="s">
        <v>49</v>
      </c>
      <c r="AL16" t="s">
        <v>49</v>
      </c>
      <c r="AN16" t="s">
        <v>55</v>
      </c>
      <c r="AO16" t="s">
        <v>66</v>
      </c>
    </row>
    <row r="17" spans="1:41" x14ac:dyDescent="0.25">
      <c r="A17" t="s">
        <v>98</v>
      </c>
      <c r="B17" t="s">
        <v>99</v>
      </c>
      <c r="C17" t="s">
        <v>100</v>
      </c>
      <c r="D17" s="1">
        <v>43601</v>
      </c>
      <c r="E17" t="s">
        <v>46</v>
      </c>
      <c r="F17" t="s">
        <v>47</v>
      </c>
      <c r="G17" t="s">
        <v>48</v>
      </c>
      <c r="H17" t="s">
        <v>49</v>
      </c>
      <c r="I17" t="str">
        <f>"КАЗАХСТАН, ЖАМБЫЛСКАЯ, МЕРКЕНСКИЙ РАЙОН, Суратский, Сурат, 36"</f>
        <v>КАЗАХСТАН, ЖАМБЫЛСКАЯ, МЕРКЕНСКИЙ РАЙОН, Суратский, Сурат, 36</v>
      </c>
      <c r="J17" t="str">
        <f>"ҚАЗАҚСТАН, ЖАМБЫЛ, МЕРКІ АУДАНЫ, Суратский, Сурат, 36"</f>
        <v>ҚАЗАҚСТАН, ЖАМБЫЛ, МЕРКІ АУДАНЫ, Суратский, Сурат, 36</v>
      </c>
      <c r="K17" t="str">
        <f>"Суратский, Сурат, 36"</f>
        <v>Суратский, Сурат, 36</v>
      </c>
      <c r="L17" t="str">
        <f>"Суратский, Сурат, 36"</f>
        <v>Суратский, Сурат, 36</v>
      </c>
      <c r="M17" t="str">
        <f t="shared" si="1"/>
        <v>2023-08-08T00:00:00</v>
      </c>
      <c r="O17" t="str">
        <f>"Қарлығаш"</f>
        <v>Қарлығаш</v>
      </c>
      <c r="P17" t="s">
        <v>50</v>
      </c>
      <c r="R17" t="s">
        <v>51</v>
      </c>
      <c r="T17" t="s">
        <v>52</v>
      </c>
      <c r="U17" t="s">
        <v>52</v>
      </c>
      <c r="V17" t="s">
        <v>53</v>
      </c>
      <c r="X17" t="s">
        <v>49</v>
      </c>
      <c r="Y17" t="s">
        <v>49</v>
      </c>
      <c r="AE17" t="s">
        <v>49</v>
      </c>
      <c r="AG17" t="s">
        <v>54</v>
      </c>
      <c r="AJ17" t="s">
        <v>49</v>
      </c>
      <c r="AK17" t="s">
        <v>49</v>
      </c>
      <c r="AL17" t="s">
        <v>49</v>
      </c>
      <c r="AN17" t="s">
        <v>55</v>
      </c>
      <c r="AO17" t="s">
        <v>49</v>
      </c>
    </row>
    <row r="18" spans="1:41" x14ac:dyDescent="0.25">
      <c r="A18" t="s">
        <v>101</v>
      </c>
      <c r="B18" t="s">
        <v>102</v>
      </c>
      <c r="C18" t="s">
        <v>103</v>
      </c>
      <c r="D18" s="1">
        <v>44099</v>
      </c>
      <c r="E18" t="s">
        <v>59</v>
      </c>
      <c r="F18" t="s">
        <v>47</v>
      </c>
      <c r="G18" t="s">
        <v>48</v>
      </c>
      <c r="H18" t="s">
        <v>49</v>
      </c>
      <c r="I18" t="str">
        <f t="shared" ref="I18:L21" si="2">"-"</f>
        <v>-</v>
      </c>
      <c r="J18" t="str">
        <f t="shared" si="2"/>
        <v>-</v>
      </c>
      <c r="K18" t="str">
        <f t="shared" si="2"/>
        <v>-</v>
      </c>
      <c r="L18" t="str">
        <f t="shared" si="2"/>
        <v>-</v>
      </c>
      <c r="M18" t="str">
        <f t="shared" si="1"/>
        <v>2023-08-08T00:00:00</v>
      </c>
      <c r="O18" t="str">
        <f>"Бүлдіршін"</f>
        <v>Бүлдіршін</v>
      </c>
      <c r="P18" t="s">
        <v>70</v>
      </c>
      <c r="R18" t="s">
        <v>51</v>
      </c>
      <c r="T18" t="s">
        <v>52</v>
      </c>
      <c r="U18" t="s">
        <v>52</v>
      </c>
      <c r="V18" t="s">
        <v>53</v>
      </c>
      <c r="X18" t="s">
        <v>49</v>
      </c>
      <c r="Y18" t="s">
        <v>49</v>
      </c>
      <c r="AE18" t="s">
        <v>49</v>
      </c>
      <c r="AG18" t="s">
        <v>54</v>
      </c>
      <c r="AJ18" t="s">
        <v>49</v>
      </c>
      <c r="AK18" t="s">
        <v>49</v>
      </c>
      <c r="AL18" t="s">
        <v>49</v>
      </c>
      <c r="AN18" t="s">
        <v>55</v>
      </c>
      <c r="AO18" t="s">
        <v>49</v>
      </c>
    </row>
    <row r="19" spans="1:41" x14ac:dyDescent="0.25">
      <c r="A19" t="s">
        <v>104</v>
      </c>
      <c r="B19" t="s">
        <v>105</v>
      </c>
      <c r="C19" t="s">
        <v>106</v>
      </c>
      <c r="D19" s="1">
        <v>44256</v>
      </c>
      <c r="E19" t="s">
        <v>46</v>
      </c>
      <c r="F19" t="s">
        <v>47</v>
      </c>
      <c r="G19" t="s">
        <v>48</v>
      </c>
      <c r="H19" t="s">
        <v>49</v>
      </c>
      <c r="I19" t="str">
        <f t="shared" si="2"/>
        <v>-</v>
      </c>
      <c r="J19" t="str">
        <f t="shared" si="2"/>
        <v>-</v>
      </c>
      <c r="K19" t="str">
        <f t="shared" si="2"/>
        <v>-</v>
      </c>
      <c r="L19" t="str">
        <f t="shared" si="2"/>
        <v>-</v>
      </c>
      <c r="M19" t="str">
        <f t="shared" si="1"/>
        <v>2023-08-08T00:00:00</v>
      </c>
      <c r="O19" t="str">
        <f>"Ботақан"</f>
        <v>Ботақан</v>
      </c>
      <c r="P19" t="s">
        <v>89</v>
      </c>
      <c r="R19" t="s">
        <v>51</v>
      </c>
      <c r="S19" t="s">
        <v>107</v>
      </c>
      <c r="T19" t="s">
        <v>52</v>
      </c>
      <c r="U19" t="s">
        <v>52</v>
      </c>
      <c r="V19" t="s">
        <v>53</v>
      </c>
      <c r="X19" t="s">
        <v>49</v>
      </c>
      <c r="Y19" t="s">
        <v>49</v>
      </c>
      <c r="AE19" t="s">
        <v>49</v>
      </c>
      <c r="AG19" t="s">
        <v>54</v>
      </c>
      <c r="AJ19" t="s">
        <v>49</v>
      </c>
      <c r="AK19" t="s">
        <v>49</v>
      </c>
      <c r="AL19" t="s">
        <v>66</v>
      </c>
      <c r="AM19" t="s">
        <v>108</v>
      </c>
      <c r="AN19" t="s">
        <v>109</v>
      </c>
      <c r="AO19" t="s">
        <v>49</v>
      </c>
    </row>
    <row r="20" spans="1:41" x14ac:dyDescent="0.25">
      <c r="A20" t="s">
        <v>110</v>
      </c>
      <c r="B20" t="s">
        <v>111</v>
      </c>
      <c r="D20" s="1">
        <v>44025</v>
      </c>
      <c r="E20" t="s">
        <v>46</v>
      </c>
      <c r="F20" t="s">
        <v>47</v>
      </c>
      <c r="G20" t="s">
        <v>48</v>
      </c>
      <c r="H20" t="s">
        <v>49</v>
      </c>
      <c r="I20" t="str">
        <f t="shared" si="2"/>
        <v>-</v>
      </c>
      <c r="J20" t="str">
        <f t="shared" si="2"/>
        <v>-</v>
      </c>
      <c r="K20" t="str">
        <f t="shared" si="2"/>
        <v>-</v>
      </c>
      <c r="L20" t="str">
        <f t="shared" si="2"/>
        <v>-</v>
      </c>
      <c r="M20" t="str">
        <f t="shared" si="1"/>
        <v>2023-08-08T00:00:00</v>
      </c>
      <c r="O20" t="str">
        <f>"Бүлдіршін"</f>
        <v>Бүлдіршін</v>
      </c>
      <c r="P20" t="s">
        <v>70</v>
      </c>
      <c r="R20" t="s">
        <v>51</v>
      </c>
      <c r="S20" t="s">
        <v>107</v>
      </c>
      <c r="T20" t="s">
        <v>52</v>
      </c>
      <c r="U20" t="s">
        <v>52</v>
      </c>
      <c r="V20" t="s">
        <v>53</v>
      </c>
      <c r="X20" t="s">
        <v>49</v>
      </c>
      <c r="Y20" t="s">
        <v>49</v>
      </c>
      <c r="AE20" t="s">
        <v>49</v>
      </c>
      <c r="AG20" t="s">
        <v>54</v>
      </c>
      <c r="AJ20" t="s">
        <v>49</v>
      </c>
      <c r="AK20" t="s">
        <v>49</v>
      </c>
      <c r="AL20" t="s">
        <v>49</v>
      </c>
      <c r="AN20" t="s">
        <v>55</v>
      </c>
      <c r="AO20" t="s">
        <v>66</v>
      </c>
    </row>
    <row r="21" spans="1:41" x14ac:dyDescent="0.25">
      <c r="A21" t="s">
        <v>112</v>
      </c>
      <c r="B21" t="s">
        <v>113</v>
      </c>
      <c r="C21" t="s">
        <v>114</v>
      </c>
      <c r="D21" s="1">
        <v>44206</v>
      </c>
      <c r="E21" t="s">
        <v>59</v>
      </c>
      <c r="F21" t="s">
        <v>47</v>
      </c>
      <c r="G21" t="s">
        <v>48</v>
      </c>
      <c r="H21" t="s">
        <v>49</v>
      </c>
      <c r="I21" t="str">
        <f t="shared" si="2"/>
        <v>-</v>
      </c>
      <c r="J21" t="str">
        <f t="shared" si="2"/>
        <v>-</v>
      </c>
      <c r="K21" t="str">
        <f t="shared" si="2"/>
        <v>-</v>
      </c>
      <c r="L21" t="str">
        <f t="shared" si="2"/>
        <v>-</v>
      </c>
      <c r="M21" t="str">
        <f t="shared" si="1"/>
        <v>2023-08-08T00:00:00</v>
      </c>
      <c r="O21" t="str">
        <f>"Ботақан"</f>
        <v>Ботақан</v>
      </c>
      <c r="P21" t="s">
        <v>89</v>
      </c>
      <c r="R21" t="s">
        <v>51</v>
      </c>
      <c r="T21" t="s">
        <v>52</v>
      </c>
      <c r="U21" t="s">
        <v>52</v>
      </c>
      <c r="V21" t="s">
        <v>53</v>
      </c>
      <c r="X21" t="s">
        <v>49</v>
      </c>
      <c r="Y21" t="s">
        <v>49</v>
      </c>
      <c r="AE21" t="s">
        <v>49</v>
      </c>
      <c r="AG21" t="s">
        <v>54</v>
      </c>
      <c r="AJ21" t="s">
        <v>49</v>
      </c>
      <c r="AK21" t="s">
        <v>49</v>
      </c>
      <c r="AL21" t="s">
        <v>49</v>
      </c>
      <c r="AN21" t="s">
        <v>55</v>
      </c>
      <c r="AO21" t="s">
        <v>49</v>
      </c>
    </row>
    <row r="22" spans="1:41" x14ac:dyDescent="0.25">
      <c r="A22" t="s">
        <v>115</v>
      </c>
      <c r="B22" t="s">
        <v>116</v>
      </c>
      <c r="C22" t="s">
        <v>117</v>
      </c>
      <c r="D22" s="1">
        <v>43528</v>
      </c>
      <c r="E22" t="s">
        <v>46</v>
      </c>
      <c r="F22" t="s">
        <v>47</v>
      </c>
      <c r="G22" t="s">
        <v>48</v>
      </c>
      <c r="H22" t="s">
        <v>49</v>
      </c>
      <c r="I22" t="str">
        <f>"КАЗАХСТАН, ЖЕТЫСУ, Жаркент, 2В"</f>
        <v>КАЗАХСТАН, ЖЕТЫСУ, Жаркент, 2В</v>
      </c>
      <c r="J22" t="str">
        <f>"ҚАЗАҚСТАН, ЖЕТІСУ, Жаркент, 2В"</f>
        <v>ҚАЗАҚСТАН, ЖЕТІСУ, Жаркент, 2В</v>
      </c>
      <c r="K22" t="str">
        <f>"Жаркент, 2В"</f>
        <v>Жаркент, 2В</v>
      </c>
      <c r="L22" t="str">
        <f>"Жаркент, 2В"</f>
        <v>Жаркент, 2В</v>
      </c>
      <c r="M22" t="str">
        <f>"2023-08-01T00:00:00"</f>
        <v>2023-08-01T00:00:00</v>
      </c>
      <c r="O22" t="str">
        <f>"Қарлығаш"</f>
        <v>Қарлығаш</v>
      </c>
      <c r="P22" t="s">
        <v>50</v>
      </c>
      <c r="R22" t="s">
        <v>51</v>
      </c>
      <c r="T22" t="s">
        <v>52</v>
      </c>
      <c r="U22" t="s">
        <v>52</v>
      </c>
      <c r="V22" t="s">
        <v>53</v>
      </c>
      <c r="X22" t="s">
        <v>49</v>
      </c>
      <c r="Y22" t="s">
        <v>49</v>
      </c>
      <c r="AE22" t="s">
        <v>49</v>
      </c>
      <c r="AG22" t="s">
        <v>54</v>
      </c>
      <c r="AJ22" t="s">
        <v>49</v>
      </c>
      <c r="AK22" t="s">
        <v>49</v>
      </c>
      <c r="AL22" t="s">
        <v>49</v>
      </c>
      <c r="AN22" t="s">
        <v>55</v>
      </c>
      <c r="AO22" t="s">
        <v>49</v>
      </c>
    </row>
    <row r="23" spans="1:41" x14ac:dyDescent="0.25">
      <c r="A23" t="s">
        <v>118</v>
      </c>
      <c r="B23" t="s">
        <v>119</v>
      </c>
      <c r="C23" t="s">
        <v>120</v>
      </c>
      <c r="D23" s="1">
        <v>43931</v>
      </c>
      <c r="E23" t="s">
        <v>59</v>
      </c>
      <c r="F23" t="s">
        <v>47</v>
      </c>
      <c r="G23" t="s">
        <v>48</v>
      </c>
      <c r="H23" t="s">
        <v>49</v>
      </c>
      <c r="I23" t="str">
        <f t="shared" ref="I23:L27" si="3">"-"</f>
        <v>-</v>
      </c>
      <c r="J23" t="str">
        <f t="shared" si="3"/>
        <v>-</v>
      </c>
      <c r="K23" t="str">
        <f t="shared" si="3"/>
        <v>-</v>
      </c>
      <c r="L23" t="str">
        <f t="shared" si="3"/>
        <v>-</v>
      </c>
      <c r="M23" t="str">
        <f>"2023-10-02T00:00:00"</f>
        <v>2023-10-02T00:00:00</v>
      </c>
      <c r="O23" t="str">
        <f>"Бүлдіршін"</f>
        <v>Бүлдіршін</v>
      </c>
      <c r="P23" t="s">
        <v>70</v>
      </c>
      <c r="R23" t="s">
        <v>51</v>
      </c>
      <c r="T23" t="s">
        <v>52</v>
      </c>
      <c r="U23" t="s">
        <v>52</v>
      </c>
      <c r="V23" t="s">
        <v>53</v>
      </c>
      <c r="X23" t="s">
        <v>49</v>
      </c>
      <c r="Y23" t="s">
        <v>49</v>
      </c>
      <c r="AE23" t="s">
        <v>49</v>
      </c>
      <c r="AG23" t="s">
        <v>54</v>
      </c>
      <c r="AJ23" t="s">
        <v>49</v>
      </c>
      <c r="AK23" t="s">
        <v>49</v>
      </c>
      <c r="AL23" t="s">
        <v>49</v>
      </c>
      <c r="AN23" t="s">
        <v>55</v>
      </c>
      <c r="AO23" t="s">
        <v>66</v>
      </c>
    </row>
    <row r="24" spans="1:41" x14ac:dyDescent="0.25">
      <c r="A24" t="s">
        <v>121</v>
      </c>
      <c r="B24" t="s">
        <v>122</v>
      </c>
      <c r="C24" t="s">
        <v>123</v>
      </c>
      <c r="D24" s="1">
        <v>43932</v>
      </c>
      <c r="E24" t="s">
        <v>59</v>
      </c>
      <c r="F24" t="s">
        <v>47</v>
      </c>
      <c r="G24" t="s">
        <v>48</v>
      </c>
      <c r="H24" t="s">
        <v>49</v>
      </c>
      <c r="I24" t="str">
        <f t="shared" si="3"/>
        <v>-</v>
      </c>
      <c r="J24" t="str">
        <f t="shared" si="3"/>
        <v>-</v>
      </c>
      <c r="K24" t="str">
        <f t="shared" si="3"/>
        <v>-</v>
      </c>
      <c r="L24" t="str">
        <f t="shared" si="3"/>
        <v>-</v>
      </c>
      <c r="M24" t="str">
        <f>"2023-10-02T00:00:00"</f>
        <v>2023-10-02T00:00:00</v>
      </c>
      <c r="O24" t="str">
        <f>"Бүлдіршін"</f>
        <v>Бүлдіршін</v>
      </c>
      <c r="P24" t="s">
        <v>70</v>
      </c>
      <c r="R24" t="s">
        <v>51</v>
      </c>
      <c r="T24" t="s">
        <v>52</v>
      </c>
      <c r="U24" t="s">
        <v>52</v>
      </c>
      <c r="V24" t="s">
        <v>53</v>
      </c>
      <c r="X24" t="s">
        <v>49</v>
      </c>
      <c r="Y24" t="s">
        <v>49</v>
      </c>
      <c r="AE24" t="s">
        <v>49</v>
      </c>
      <c r="AG24" t="s">
        <v>54</v>
      </c>
      <c r="AJ24" t="s">
        <v>49</v>
      </c>
      <c r="AK24" t="s">
        <v>49</v>
      </c>
      <c r="AL24" t="s">
        <v>49</v>
      </c>
      <c r="AN24" t="s">
        <v>55</v>
      </c>
      <c r="AO24" t="s">
        <v>49</v>
      </c>
    </row>
    <row r="25" spans="1:41" x14ac:dyDescent="0.25">
      <c r="A25" t="s">
        <v>98</v>
      </c>
      <c r="B25" t="s">
        <v>124</v>
      </c>
      <c r="C25" t="s">
        <v>100</v>
      </c>
      <c r="D25" s="1">
        <v>44405</v>
      </c>
      <c r="E25" t="s">
        <v>46</v>
      </c>
      <c r="F25" t="s">
        <v>47</v>
      </c>
      <c r="G25" t="s">
        <v>48</v>
      </c>
      <c r="H25" t="s">
        <v>49</v>
      </c>
      <c r="I25" t="str">
        <f t="shared" si="3"/>
        <v>-</v>
      </c>
      <c r="J25" t="str">
        <f t="shared" si="3"/>
        <v>-</v>
      </c>
      <c r="K25" t="str">
        <f t="shared" si="3"/>
        <v>-</v>
      </c>
      <c r="L25" t="str">
        <f t="shared" si="3"/>
        <v>-</v>
      </c>
      <c r="M25" t="str">
        <f>"2023-10-02T00:00:00"</f>
        <v>2023-10-02T00:00:00</v>
      </c>
      <c r="O25" t="str">
        <f>"Ботақан"</f>
        <v>Ботақан</v>
      </c>
      <c r="P25" t="s">
        <v>89</v>
      </c>
      <c r="R25" t="s">
        <v>51</v>
      </c>
      <c r="T25" t="s">
        <v>52</v>
      </c>
      <c r="U25" t="s">
        <v>52</v>
      </c>
      <c r="V25" t="s">
        <v>53</v>
      </c>
      <c r="X25" t="s">
        <v>49</v>
      </c>
      <c r="Y25" t="s">
        <v>49</v>
      </c>
      <c r="AE25" t="s">
        <v>49</v>
      </c>
      <c r="AG25" t="s">
        <v>54</v>
      </c>
      <c r="AJ25" t="s">
        <v>49</v>
      </c>
      <c r="AK25" t="s">
        <v>49</v>
      </c>
      <c r="AL25" t="s">
        <v>49</v>
      </c>
      <c r="AN25" t="s">
        <v>55</v>
      </c>
      <c r="AO25" t="s">
        <v>49</v>
      </c>
    </row>
    <row r="26" spans="1:41" x14ac:dyDescent="0.25">
      <c r="A26" t="s">
        <v>125</v>
      </c>
      <c r="B26" t="s">
        <v>126</v>
      </c>
      <c r="D26" s="1">
        <v>44436</v>
      </c>
      <c r="E26" t="s">
        <v>46</v>
      </c>
      <c r="F26" t="s">
        <v>47</v>
      </c>
      <c r="G26" t="s">
        <v>48</v>
      </c>
      <c r="H26" t="s">
        <v>49</v>
      </c>
      <c r="I26" t="str">
        <f t="shared" si="3"/>
        <v>-</v>
      </c>
      <c r="J26" t="str">
        <f t="shared" si="3"/>
        <v>-</v>
      </c>
      <c r="K26" t="str">
        <f t="shared" si="3"/>
        <v>-</v>
      </c>
      <c r="L26" t="str">
        <f t="shared" si="3"/>
        <v>-</v>
      </c>
      <c r="M26" t="str">
        <f>"2023-10-05T00:00:00"</f>
        <v>2023-10-05T00:00:00</v>
      </c>
      <c r="O26" t="str">
        <f>"Ботақан"</f>
        <v>Ботақан</v>
      </c>
      <c r="P26" t="s">
        <v>89</v>
      </c>
      <c r="R26" t="s">
        <v>51</v>
      </c>
      <c r="T26" t="s">
        <v>52</v>
      </c>
      <c r="U26" t="s">
        <v>52</v>
      </c>
      <c r="V26" t="s">
        <v>53</v>
      </c>
      <c r="X26" t="s">
        <v>49</v>
      </c>
      <c r="Y26" t="s">
        <v>49</v>
      </c>
      <c r="AE26" t="s">
        <v>49</v>
      </c>
      <c r="AG26" t="s">
        <v>54</v>
      </c>
      <c r="AJ26" t="s">
        <v>49</v>
      </c>
      <c r="AK26" t="s">
        <v>49</v>
      </c>
      <c r="AL26" t="s">
        <v>49</v>
      </c>
      <c r="AN26" t="s">
        <v>55</v>
      </c>
      <c r="AO26" t="s">
        <v>49</v>
      </c>
    </row>
    <row r="27" spans="1:41" x14ac:dyDescent="0.25">
      <c r="A27" t="s">
        <v>127</v>
      </c>
      <c r="B27" t="s">
        <v>128</v>
      </c>
      <c r="C27" t="s">
        <v>129</v>
      </c>
      <c r="D27" s="1">
        <v>44175</v>
      </c>
      <c r="E27" t="s">
        <v>46</v>
      </c>
      <c r="F27" t="s">
        <v>47</v>
      </c>
      <c r="G27" t="s">
        <v>48</v>
      </c>
      <c r="H27" t="s">
        <v>49</v>
      </c>
      <c r="I27" t="str">
        <f t="shared" si="3"/>
        <v>-</v>
      </c>
      <c r="J27" t="str">
        <f t="shared" si="3"/>
        <v>-</v>
      </c>
      <c r="K27" t="str">
        <f t="shared" si="3"/>
        <v>-</v>
      </c>
      <c r="L27" t="str">
        <f t="shared" si="3"/>
        <v>-</v>
      </c>
      <c r="M27" t="str">
        <f>"2023-11-01T00:00:00"</f>
        <v>2023-11-01T00:00:00</v>
      </c>
      <c r="O27" t="str">
        <f>"Бүлдіршін"</f>
        <v>Бүлдіршін</v>
      </c>
      <c r="P27" t="s">
        <v>70</v>
      </c>
      <c r="R27" t="s">
        <v>51</v>
      </c>
      <c r="T27" t="s">
        <v>52</v>
      </c>
      <c r="U27" t="s">
        <v>52</v>
      </c>
      <c r="V27" t="s">
        <v>53</v>
      </c>
      <c r="X27" t="s">
        <v>49</v>
      </c>
      <c r="Y27" t="s">
        <v>49</v>
      </c>
      <c r="AE27" t="s">
        <v>49</v>
      </c>
      <c r="AG27" t="s">
        <v>54</v>
      </c>
      <c r="AJ27" t="s">
        <v>49</v>
      </c>
      <c r="AK27" t="s">
        <v>49</v>
      </c>
      <c r="AL27" t="s">
        <v>49</v>
      </c>
      <c r="AN27" t="s">
        <v>55</v>
      </c>
      <c r="AO27" t="s">
        <v>66</v>
      </c>
    </row>
    <row r="28" spans="1:41" x14ac:dyDescent="0.25">
      <c r="A28" t="s">
        <v>130</v>
      </c>
      <c r="B28" t="s">
        <v>124</v>
      </c>
      <c r="C28" t="s">
        <v>131</v>
      </c>
      <c r="D28" s="1">
        <v>43466</v>
      </c>
      <c r="E28" t="s">
        <v>46</v>
      </c>
      <c r="F28" t="s">
        <v>47</v>
      </c>
      <c r="G28" t="s">
        <v>48</v>
      </c>
      <c r="H28" t="s">
        <v>49</v>
      </c>
      <c r="I28" t="str">
        <f>"КАЗАХСТАН, ЖАМБЫЛСКАЯ, МЕРКЕНСКИЙ РАЙОН, Меркенский, Мерке, 10"</f>
        <v>КАЗАХСТАН, ЖАМБЫЛСКАЯ, МЕРКЕНСКИЙ РАЙОН, Меркенский, Мерке, 10</v>
      </c>
      <c r="J28" t="str">
        <f>"ҚАЗАҚСТАН, ЖАМБЫЛ, МЕРКІ АУДАНЫ, Меркенский, Мерке, 10"</f>
        <v>ҚАЗАҚСТАН, ЖАМБЫЛ, МЕРКІ АУДАНЫ, Меркенский, Мерке, 10</v>
      </c>
      <c r="K28" t="str">
        <f>"Меркенский, Мерке, 10"</f>
        <v>Меркенский, Мерке, 10</v>
      </c>
      <c r="L28" t="str">
        <f>"Меркенский, Мерке, 10"</f>
        <v>Меркенский, Мерке, 10</v>
      </c>
      <c r="M28" t="str">
        <f>"2023-11-01T00:00:00"</f>
        <v>2023-11-01T00:00:00</v>
      </c>
      <c r="O28" t="str">
        <f>"Қарлығаш"</f>
        <v>Қарлығаш</v>
      </c>
      <c r="P28" t="s">
        <v>50</v>
      </c>
      <c r="R28" t="s">
        <v>51</v>
      </c>
      <c r="T28" t="s">
        <v>52</v>
      </c>
      <c r="U28" t="s">
        <v>52</v>
      </c>
      <c r="V28" t="s">
        <v>53</v>
      </c>
      <c r="X28" t="s">
        <v>49</v>
      </c>
      <c r="Y28" t="s">
        <v>49</v>
      </c>
      <c r="AE28" t="s">
        <v>49</v>
      </c>
      <c r="AG28" t="s">
        <v>54</v>
      </c>
      <c r="AJ28" t="s">
        <v>49</v>
      </c>
      <c r="AK28" t="s">
        <v>49</v>
      </c>
      <c r="AL28" t="s">
        <v>49</v>
      </c>
      <c r="AN28" t="s">
        <v>55</v>
      </c>
      <c r="AO28" t="s">
        <v>66</v>
      </c>
    </row>
    <row r="29" spans="1:41" x14ac:dyDescent="0.25">
      <c r="A29" t="s">
        <v>132</v>
      </c>
      <c r="B29" t="s">
        <v>91</v>
      </c>
      <c r="D29" s="1">
        <v>43551</v>
      </c>
      <c r="E29" t="s">
        <v>59</v>
      </c>
      <c r="F29" t="s">
        <v>47</v>
      </c>
      <c r="G29" t="s">
        <v>48</v>
      </c>
      <c r="H29" t="s">
        <v>49</v>
      </c>
      <c r="I29" t="str">
        <f>"КАЗАХСТАН, ЖАМБЫЛСКАЯ, МЕРКЕНСКИЙ РАЙОН, СУРАТ, 13"</f>
        <v>КАЗАХСТАН, ЖАМБЫЛСКАЯ, МЕРКЕНСКИЙ РАЙОН, СУРАТ, 13</v>
      </c>
      <c r="J29" t="str">
        <f>"ҚАЗАҚСТАН, ЖАМБЫЛ, МЕРКІ АУДАНЫ, СУРАТ, 13"</f>
        <v>ҚАЗАҚСТАН, ЖАМБЫЛ, МЕРКІ АУДАНЫ, СУРАТ, 13</v>
      </c>
      <c r="K29" t="str">
        <f>"СУРАТ, 13"</f>
        <v>СУРАТ, 13</v>
      </c>
      <c r="L29" t="str">
        <f>"СУРАТ, 13"</f>
        <v>СУРАТ, 13</v>
      </c>
      <c r="M29" t="str">
        <f>"2023-08-14T00:00:00"</f>
        <v>2023-08-14T00:00:00</v>
      </c>
      <c r="O29" t="str">
        <f>"Қарлығаш"</f>
        <v>Қарлығаш</v>
      </c>
      <c r="P29" t="s">
        <v>50</v>
      </c>
      <c r="R29" t="s">
        <v>51</v>
      </c>
      <c r="T29" t="s">
        <v>52</v>
      </c>
      <c r="U29" t="s">
        <v>52</v>
      </c>
      <c r="V29" t="s">
        <v>53</v>
      </c>
      <c r="X29" t="s">
        <v>49</v>
      </c>
      <c r="Y29" t="s">
        <v>49</v>
      </c>
      <c r="AE29" t="s">
        <v>49</v>
      </c>
      <c r="AG29" t="s">
        <v>54</v>
      </c>
      <c r="AJ29" t="s">
        <v>49</v>
      </c>
      <c r="AK29" t="s">
        <v>49</v>
      </c>
      <c r="AL29" t="s">
        <v>49</v>
      </c>
      <c r="AN29" t="s">
        <v>55</v>
      </c>
      <c r="AO29" t="s">
        <v>49</v>
      </c>
    </row>
    <row r="30" spans="1:41" x14ac:dyDescent="0.25">
      <c r="A30" t="s">
        <v>133</v>
      </c>
      <c r="B30" t="s">
        <v>134</v>
      </c>
      <c r="C30" t="s">
        <v>135</v>
      </c>
      <c r="D30" s="1">
        <v>43540</v>
      </c>
      <c r="E30" t="s">
        <v>46</v>
      </c>
      <c r="F30" t="s">
        <v>47</v>
      </c>
      <c r="G30" t="s">
        <v>48</v>
      </c>
      <c r="H30" t="s">
        <v>49</v>
      </c>
      <c r="I30" t="str">
        <f>"КАЗАХСТАН, ЖАМБЫЛСКАЯ, МЕРКЕНСКИЙ РАЙОН, С.СУРАТ, 1, 1"</f>
        <v>КАЗАХСТАН, ЖАМБЫЛСКАЯ, МЕРКЕНСКИЙ РАЙОН, С.СУРАТ, 1, 1</v>
      </c>
      <c r="J30" t="str">
        <f>"ҚАЗАҚСТАН, ЖАМБЫЛ, МЕРКІ АУДАНЫ, С.СУРАТ, 1, 1"</f>
        <v>ҚАЗАҚСТАН, ЖАМБЫЛ, МЕРКІ АУДАНЫ, С.СУРАТ, 1, 1</v>
      </c>
      <c r="K30" t="str">
        <f>"С.СУРАТ, 1, 1"</f>
        <v>С.СУРАТ, 1, 1</v>
      </c>
      <c r="L30" t="str">
        <f>"С.СУРАТ, 1, 1"</f>
        <v>С.СУРАТ, 1, 1</v>
      </c>
      <c r="M30" t="str">
        <f>"2023-08-14T00:00:00"</f>
        <v>2023-08-14T00:00:00</v>
      </c>
      <c r="O30" t="str">
        <f>"Қарлығаш"</f>
        <v>Қарлығаш</v>
      </c>
      <c r="P30" t="s">
        <v>50</v>
      </c>
      <c r="R30" t="s">
        <v>51</v>
      </c>
      <c r="T30" t="s">
        <v>52</v>
      </c>
      <c r="U30" t="s">
        <v>52</v>
      </c>
      <c r="V30" t="s">
        <v>53</v>
      </c>
      <c r="X30" t="s">
        <v>49</v>
      </c>
      <c r="Y30" t="s">
        <v>49</v>
      </c>
      <c r="AE30" t="s">
        <v>49</v>
      </c>
      <c r="AG30" t="s">
        <v>54</v>
      </c>
      <c r="AJ30" t="s">
        <v>49</v>
      </c>
      <c r="AK30" t="s">
        <v>49</v>
      </c>
      <c r="AL30" t="s">
        <v>49</v>
      </c>
      <c r="AN30" t="s">
        <v>55</v>
      </c>
      <c r="AO30" t="s">
        <v>49</v>
      </c>
    </row>
    <row r="31" spans="1:41" x14ac:dyDescent="0.25">
      <c r="A31" t="s">
        <v>136</v>
      </c>
      <c r="B31" t="s">
        <v>137</v>
      </c>
      <c r="C31" t="s">
        <v>138</v>
      </c>
      <c r="D31" s="1">
        <v>44196</v>
      </c>
      <c r="E31" t="s">
        <v>59</v>
      </c>
      <c r="F31" t="s">
        <v>47</v>
      </c>
      <c r="G31" t="s">
        <v>48</v>
      </c>
      <c r="H31" t="s">
        <v>49</v>
      </c>
      <c r="I31" t="str">
        <f>"КАЗАХСТАН, ЖАМБЫЛСКАЯ, МЕРКЕНСКИЙ РАЙОН, Суратский, Сурат, 10"</f>
        <v>КАЗАХСТАН, ЖАМБЫЛСКАЯ, МЕРКЕНСКИЙ РАЙОН, Суратский, Сурат, 10</v>
      </c>
      <c r="J31" t="str">
        <f>"ҚАЗАҚСТАН, ЖАМБЫЛ, МЕРКІ АУДАНЫ, Суратский, Сурат, 10"</f>
        <v>ҚАЗАҚСТАН, ЖАМБЫЛ, МЕРКІ АУДАНЫ, Суратский, Сурат, 10</v>
      </c>
      <c r="K31" t="str">
        <f>"Суратский, Сурат, 10"</f>
        <v>Суратский, Сурат, 10</v>
      </c>
      <c r="L31" t="str">
        <f>"Суратский, Сурат, 10"</f>
        <v>Суратский, Сурат, 10</v>
      </c>
      <c r="M31" t="str">
        <f t="shared" ref="M31:M40" si="4">"2023-08-08T00:00:00"</f>
        <v>2023-08-08T00:00:00</v>
      </c>
      <c r="O31" t="str">
        <f>"Ботақан"</f>
        <v>Ботақан</v>
      </c>
      <c r="P31" t="s">
        <v>89</v>
      </c>
      <c r="R31" t="s">
        <v>51</v>
      </c>
      <c r="S31" t="s">
        <v>107</v>
      </c>
      <c r="T31" t="s">
        <v>52</v>
      </c>
      <c r="U31" t="s">
        <v>52</v>
      </c>
      <c r="V31" t="s">
        <v>53</v>
      </c>
      <c r="X31" t="s">
        <v>49</v>
      </c>
      <c r="Y31" t="s">
        <v>49</v>
      </c>
      <c r="AE31" t="s">
        <v>49</v>
      </c>
      <c r="AG31" t="s">
        <v>54</v>
      </c>
      <c r="AJ31" t="s">
        <v>49</v>
      </c>
      <c r="AK31" t="s">
        <v>49</v>
      </c>
      <c r="AL31" t="s">
        <v>66</v>
      </c>
      <c r="AM31" t="s">
        <v>108</v>
      </c>
      <c r="AN31" t="s">
        <v>109</v>
      </c>
      <c r="AO31" t="s">
        <v>66</v>
      </c>
    </row>
    <row r="32" spans="1:41" x14ac:dyDescent="0.25">
      <c r="A32" t="s">
        <v>139</v>
      </c>
      <c r="B32" t="s">
        <v>140</v>
      </c>
      <c r="C32" t="s">
        <v>141</v>
      </c>
      <c r="D32" s="1">
        <v>44348</v>
      </c>
      <c r="E32" t="s">
        <v>46</v>
      </c>
      <c r="F32" t="s">
        <v>47</v>
      </c>
      <c r="G32" t="s">
        <v>48</v>
      </c>
      <c r="H32" t="s">
        <v>49</v>
      </c>
      <c r="I32" t="str">
        <f t="shared" ref="I32:L41" si="5">"-"</f>
        <v>-</v>
      </c>
      <c r="J32" t="str">
        <f t="shared" si="5"/>
        <v>-</v>
      </c>
      <c r="K32" t="str">
        <f t="shared" si="5"/>
        <v>-</v>
      </c>
      <c r="L32" t="str">
        <f t="shared" si="5"/>
        <v>-</v>
      </c>
      <c r="M32" t="str">
        <f t="shared" si="4"/>
        <v>2023-08-08T00:00:00</v>
      </c>
      <c r="O32" t="str">
        <f>"Ботақан"</f>
        <v>Ботақан</v>
      </c>
      <c r="P32" t="s">
        <v>89</v>
      </c>
      <c r="R32" t="s">
        <v>51</v>
      </c>
      <c r="T32" t="s">
        <v>52</v>
      </c>
      <c r="U32" t="s">
        <v>52</v>
      </c>
      <c r="V32" t="s">
        <v>53</v>
      </c>
      <c r="X32" t="s">
        <v>49</v>
      </c>
      <c r="Y32" t="s">
        <v>49</v>
      </c>
      <c r="AE32" t="s">
        <v>49</v>
      </c>
      <c r="AG32" t="s">
        <v>54</v>
      </c>
      <c r="AJ32" t="s">
        <v>49</v>
      </c>
      <c r="AK32" t="s">
        <v>49</v>
      </c>
      <c r="AL32" t="s">
        <v>49</v>
      </c>
      <c r="AN32" t="s">
        <v>55</v>
      </c>
      <c r="AO32" t="s">
        <v>66</v>
      </c>
    </row>
    <row r="33" spans="1:41" x14ac:dyDescent="0.25">
      <c r="A33" t="s">
        <v>142</v>
      </c>
      <c r="B33" t="s">
        <v>81</v>
      </c>
      <c r="C33" t="s">
        <v>143</v>
      </c>
      <c r="D33" s="1">
        <v>44187</v>
      </c>
      <c r="E33" t="s">
        <v>59</v>
      </c>
      <c r="F33" t="s">
        <v>47</v>
      </c>
      <c r="G33" t="s">
        <v>48</v>
      </c>
      <c r="H33" t="s">
        <v>49</v>
      </c>
      <c r="I33" t="str">
        <f t="shared" si="5"/>
        <v>-</v>
      </c>
      <c r="J33" t="str">
        <f t="shared" si="5"/>
        <v>-</v>
      </c>
      <c r="K33" t="str">
        <f t="shared" si="5"/>
        <v>-</v>
      </c>
      <c r="L33" t="str">
        <f t="shared" si="5"/>
        <v>-</v>
      </c>
      <c r="M33" t="str">
        <f t="shared" si="4"/>
        <v>2023-08-08T00:00:00</v>
      </c>
      <c r="O33" t="str">
        <f>"Ботақан"</f>
        <v>Ботақан</v>
      </c>
      <c r="P33" t="s">
        <v>89</v>
      </c>
      <c r="R33" t="s">
        <v>51</v>
      </c>
      <c r="T33" t="s">
        <v>52</v>
      </c>
      <c r="U33" t="s">
        <v>52</v>
      </c>
      <c r="V33" t="s">
        <v>53</v>
      </c>
      <c r="X33" t="s">
        <v>49</v>
      </c>
      <c r="Y33" t="s">
        <v>49</v>
      </c>
      <c r="AE33" t="s">
        <v>49</v>
      </c>
      <c r="AG33" t="s">
        <v>54</v>
      </c>
      <c r="AJ33" t="s">
        <v>49</v>
      </c>
      <c r="AK33" t="s">
        <v>49</v>
      </c>
      <c r="AL33" t="s">
        <v>49</v>
      </c>
      <c r="AN33" t="s">
        <v>55</v>
      </c>
      <c r="AO33" t="s">
        <v>49</v>
      </c>
    </row>
    <row r="34" spans="1:41" x14ac:dyDescent="0.25">
      <c r="A34" t="s">
        <v>144</v>
      </c>
      <c r="B34" t="s">
        <v>145</v>
      </c>
      <c r="C34" t="s">
        <v>146</v>
      </c>
      <c r="D34" s="1">
        <v>44165</v>
      </c>
      <c r="E34" t="s">
        <v>59</v>
      </c>
      <c r="F34" t="s">
        <v>47</v>
      </c>
      <c r="G34" t="s">
        <v>48</v>
      </c>
      <c r="H34" t="s">
        <v>49</v>
      </c>
      <c r="I34" t="str">
        <f t="shared" si="5"/>
        <v>-</v>
      </c>
      <c r="J34" t="str">
        <f t="shared" si="5"/>
        <v>-</v>
      </c>
      <c r="K34" t="str">
        <f t="shared" si="5"/>
        <v>-</v>
      </c>
      <c r="L34" t="str">
        <f t="shared" si="5"/>
        <v>-</v>
      </c>
      <c r="M34" t="str">
        <f t="shared" si="4"/>
        <v>2023-08-08T00:00:00</v>
      </c>
      <c r="O34" t="str">
        <f>"Ботақан"</f>
        <v>Ботақан</v>
      </c>
      <c r="P34" t="s">
        <v>89</v>
      </c>
      <c r="R34" t="s">
        <v>51</v>
      </c>
      <c r="T34" t="s">
        <v>52</v>
      </c>
      <c r="U34" t="s">
        <v>52</v>
      </c>
      <c r="V34" t="s">
        <v>53</v>
      </c>
      <c r="X34" t="s">
        <v>49</v>
      </c>
      <c r="Y34" t="s">
        <v>49</v>
      </c>
      <c r="AE34" t="s">
        <v>49</v>
      </c>
      <c r="AG34" t="s">
        <v>54</v>
      </c>
      <c r="AJ34" t="s">
        <v>49</v>
      </c>
      <c r="AK34" t="s">
        <v>49</v>
      </c>
      <c r="AL34" t="s">
        <v>49</v>
      </c>
      <c r="AN34" t="s">
        <v>55</v>
      </c>
      <c r="AO34" t="s">
        <v>66</v>
      </c>
    </row>
    <row r="35" spans="1:41" x14ac:dyDescent="0.25">
      <c r="A35" t="s">
        <v>147</v>
      </c>
      <c r="B35" t="s">
        <v>75</v>
      </c>
      <c r="C35" t="s">
        <v>92</v>
      </c>
      <c r="D35" s="1">
        <v>44154</v>
      </c>
      <c r="E35" t="s">
        <v>59</v>
      </c>
      <c r="F35" t="s">
        <v>47</v>
      </c>
      <c r="G35" t="s">
        <v>48</v>
      </c>
      <c r="H35" t="s">
        <v>49</v>
      </c>
      <c r="I35" t="str">
        <f t="shared" si="5"/>
        <v>-</v>
      </c>
      <c r="J35" t="str">
        <f t="shared" si="5"/>
        <v>-</v>
      </c>
      <c r="K35" t="str">
        <f t="shared" si="5"/>
        <v>-</v>
      </c>
      <c r="L35" t="str">
        <f t="shared" si="5"/>
        <v>-</v>
      </c>
      <c r="M35" t="str">
        <f t="shared" si="4"/>
        <v>2023-08-08T00:00:00</v>
      </c>
      <c r="O35" t="str">
        <f>"Бүлдіршін"</f>
        <v>Бүлдіршін</v>
      </c>
      <c r="P35" t="s">
        <v>70</v>
      </c>
      <c r="R35" t="s">
        <v>51</v>
      </c>
      <c r="S35" t="s">
        <v>107</v>
      </c>
      <c r="T35" t="s">
        <v>52</v>
      </c>
      <c r="U35" t="s">
        <v>52</v>
      </c>
      <c r="V35" t="s">
        <v>53</v>
      </c>
      <c r="X35" t="s">
        <v>49</v>
      </c>
      <c r="Y35" t="s">
        <v>49</v>
      </c>
      <c r="AE35" t="s">
        <v>49</v>
      </c>
      <c r="AG35" t="s">
        <v>54</v>
      </c>
      <c r="AJ35" t="s">
        <v>49</v>
      </c>
      <c r="AK35" t="s">
        <v>49</v>
      </c>
      <c r="AL35" t="s">
        <v>49</v>
      </c>
      <c r="AN35" t="s">
        <v>55</v>
      </c>
      <c r="AO35" t="s">
        <v>66</v>
      </c>
    </row>
    <row r="36" spans="1:41" x14ac:dyDescent="0.25">
      <c r="A36" t="s">
        <v>148</v>
      </c>
      <c r="B36" t="s">
        <v>113</v>
      </c>
      <c r="C36" t="s">
        <v>149</v>
      </c>
      <c r="D36" s="1">
        <v>44261</v>
      </c>
      <c r="E36" t="s">
        <v>59</v>
      </c>
      <c r="F36" t="s">
        <v>47</v>
      </c>
      <c r="G36" t="s">
        <v>48</v>
      </c>
      <c r="H36" t="s">
        <v>49</v>
      </c>
      <c r="I36" t="str">
        <f t="shared" si="5"/>
        <v>-</v>
      </c>
      <c r="J36" t="str">
        <f t="shared" si="5"/>
        <v>-</v>
      </c>
      <c r="K36" t="str">
        <f t="shared" si="5"/>
        <v>-</v>
      </c>
      <c r="L36" t="str">
        <f t="shared" si="5"/>
        <v>-</v>
      </c>
      <c r="M36" t="str">
        <f t="shared" si="4"/>
        <v>2023-08-08T00:00:00</v>
      </c>
      <c r="O36" t="str">
        <f>"Ботақан"</f>
        <v>Ботақан</v>
      </c>
      <c r="P36" t="s">
        <v>89</v>
      </c>
      <c r="R36" t="s">
        <v>51</v>
      </c>
      <c r="S36" t="s">
        <v>107</v>
      </c>
      <c r="T36" t="s">
        <v>52</v>
      </c>
      <c r="U36" t="s">
        <v>52</v>
      </c>
      <c r="V36" t="s">
        <v>53</v>
      </c>
      <c r="X36" t="s">
        <v>49</v>
      </c>
      <c r="Y36" t="s">
        <v>49</v>
      </c>
      <c r="AE36" t="s">
        <v>49</v>
      </c>
      <c r="AG36" t="s">
        <v>54</v>
      </c>
      <c r="AJ36" t="s">
        <v>49</v>
      </c>
      <c r="AK36" t="s">
        <v>49</v>
      </c>
      <c r="AL36" t="s">
        <v>66</v>
      </c>
      <c r="AM36" t="s">
        <v>108</v>
      </c>
      <c r="AN36" t="s">
        <v>109</v>
      </c>
      <c r="AO36" t="s">
        <v>66</v>
      </c>
    </row>
    <row r="37" spans="1:41" x14ac:dyDescent="0.25">
      <c r="A37" t="s">
        <v>150</v>
      </c>
      <c r="B37" t="s">
        <v>151</v>
      </c>
      <c r="C37" t="s">
        <v>152</v>
      </c>
      <c r="D37" s="1">
        <v>44257</v>
      </c>
      <c r="E37" t="s">
        <v>59</v>
      </c>
      <c r="F37" t="s">
        <v>47</v>
      </c>
      <c r="G37" t="s">
        <v>48</v>
      </c>
      <c r="H37" t="s">
        <v>49</v>
      </c>
      <c r="I37" t="str">
        <f t="shared" si="5"/>
        <v>-</v>
      </c>
      <c r="J37" t="str">
        <f t="shared" si="5"/>
        <v>-</v>
      </c>
      <c r="K37" t="str">
        <f t="shared" si="5"/>
        <v>-</v>
      </c>
      <c r="L37" t="str">
        <f t="shared" si="5"/>
        <v>-</v>
      </c>
      <c r="M37" t="str">
        <f t="shared" si="4"/>
        <v>2023-08-08T00:00:00</v>
      </c>
      <c r="O37" t="str">
        <f>"Ботақан"</f>
        <v>Ботақан</v>
      </c>
      <c r="P37" t="s">
        <v>89</v>
      </c>
      <c r="R37" t="s">
        <v>51</v>
      </c>
      <c r="T37" t="s">
        <v>52</v>
      </c>
      <c r="U37" t="s">
        <v>52</v>
      </c>
      <c r="V37" t="s">
        <v>53</v>
      </c>
      <c r="X37" t="s">
        <v>49</v>
      </c>
      <c r="Y37" t="s">
        <v>49</v>
      </c>
      <c r="AE37" t="s">
        <v>49</v>
      </c>
      <c r="AG37" t="s">
        <v>54</v>
      </c>
      <c r="AJ37" t="s">
        <v>49</v>
      </c>
      <c r="AK37" t="s">
        <v>49</v>
      </c>
      <c r="AL37" t="s">
        <v>49</v>
      </c>
      <c r="AN37" t="s">
        <v>55</v>
      </c>
      <c r="AO37" t="s">
        <v>66</v>
      </c>
    </row>
    <row r="38" spans="1:41" x14ac:dyDescent="0.25">
      <c r="A38" t="s">
        <v>153</v>
      </c>
      <c r="B38" t="s">
        <v>61</v>
      </c>
      <c r="C38" t="s">
        <v>154</v>
      </c>
      <c r="D38" s="1">
        <v>44208</v>
      </c>
      <c r="E38" t="s">
        <v>46</v>
      </c>
      <c r="F38" t="s">
        <v>47</v>
      </c>
      <c r="G38" t="s">
        <v>48</v>
      </c>
      <c r="H38" t="s">
        <v>49</v>
      </c>
      <c r="I38" t="str">
        <f t="shared" si="5"/>
        <v>-</v>
      </c>
      <c r="J38" t="str">
        <f t="shared" si="5"/>
        <v>-</v>
      </c>
      <c r="K38" t="str">
        <f t="shared" si="5"/>
        <v>-</v>
      </c>
      <c r="L38" t="str">
        <f t="shared" si="5"/>
        <v>-</v>
      </c>
      <c r="M38" t="str">
        <f t="shared" si="4"/>
        <v>2023-08-08T00:00:00</v>
      </c>
      <c r="O38" t="str">
        <f>"Ботақан"</f>
        <v>Ботақан</v>
      </c>
      <c r="P38" t="s">
        <v>89</v>
      </c>
      <c r="R38" t="s">
        <v>51</v>
      </c>
      <c r="T38" t="s">
        <v>52</v>
      </c>
      <c r="U38" t="s">
        <v>52</v>
      </c>
      <c r="V38" t="s">
        <v>53</v>
      </c>
      <c r="X38" t="s">
        <v>49</v>
      </c>
      <c r="Y38" t="s">
        <v>49</v>
      </c>
      <c r="AE38" t="s">
        <v>49</v>
      </c>
      <c r="AG38" t="s">
        <v>54</v>
      </c>
      <c r="AJ38" t="s">
        <v>49</v>
      </c>
      <c r="AK38" t="s">
        <v>49</v>
      </c>
      <c r="AL38" t="s">
        <v>49</v>
      </c>
      <c r="AN38" t="s">
        <v>55</v>
      </c>
      <c r="AO38" t="s">
        <v>49</v>
      </c>
    </row>
    <row r="39" spans="1:41" x14ac:dyDescent="0.25">
      <c r="A39" t="s">
        <v>155</v>
      </c>
      <c r="B39" t="s">
        <v>156</v>
      </c>
      <c r="C39" t="s">
        <v>157</v>
      </c>
      <c r="D39" s="1">
        <v>43920</v>
      </c>
      <c r="E39" t="s">
        <v>46</v>
      </c>
      <c r="F39" t="s">
        <v>47</v>
      </c>
      <c r="G39" t="s">
        <v>48</v>
      </c>
      <c r="H39" t="s">
        <v>49</v>
      </c>
      <c r="I39" t="str">
        <f t="shared" si="5"/>
        <v>-</v>
      </c>
      <c r="J39" t="str">
        <f t="shared" si="5"/>
        <v>-</v>
      </c>
      <c r="K39" t="str">
        <f t="shared" si="5"/>
        <v>-</v>
      </c>
      <c r="L39" t="str">
        <f t="shared" si="5"/>
        <v>-</v>
      </c>
      <c r="M39" t="str">
        <f t="shared" si="4"/>
        <v>2023-08-08T00:00:00</v>
      </c>
      <c r="O39" t="str">
        <f>"Бүлдіршін"</f>
        <v>Бүлдіршін</v>
      </c>
      <c r="P39" t="s">
        <v>70</v>
      </c>
      <c r="R39" t="s">
        <v>51</v>
      </c>
      <c r="T39" t="s">
        <v>52</v>
      </c>
      <c r="U39" t="s">
        <v>52</v>
      </c>
      <c r="V39" t="s">
        <v>53</v>
      </c>
      <c r="X39" t="s">
        <v>49</v>
      </c>
      <c r="Y39" t="s">
        <v>49</v>
      </c>
      <c r="AE39" t="s">
        <v>49</v>
      </c>
      <c r="AG39" t="s">
        <v>54</v>
      </c>
      <c r="AJ39" t="s">
        <v>49</v>
      </c>
      <c r="AK39" t="s">
        <v>49</v>
      </c>
      <c r="AL39" t="s">
        <v>49</v>
      </c>
      <c r="AN39" t="s">
        <v>55</v>
      </c>
      <c r="AO39" t="s">
        <v>66</v>
      </c>
    </row>
    <row r="40" spans="1:41" x14ac:dyDescent="0.25">
      <c r="A40" t="s">
        <v>158</v>
      </c>
      <c r="B40" t="s">
        <v>159</v>
      </c>
      <c r="C40" t="s">
        <v>160</v>
      </c>
      <c r="D40" s="1">
        <v>44417</v>
      </c>
      <c r="E40" t="s">
        <v>59</v>
      </c>
      <c r="F40" t="s">
        <v>47</v>
      </c>
      <c r="G40" t="s">
        <v>48</v>
      </c>
      <c r="H40" t="s">
        <v>49</v>
      </c>
      <c r="I40" t="str">
        <f t="shared" si="5"/>
        <v>-</v>
      </c>
      <c r="J40" t="str">
        <f t="shared" si="5"/>
        <v>-</v>
      </c>
      <c r="K40" t="str">
        <f t="shared" si="5"/>
        <v>-</v>
      </c>
      <c r="L40" t="str">
        <f t="shared" si="5"/>
        <v>-</v>
      </c>
      <c r="M40" t="str">
        <f t="shared" si="4"/>
        <v>2023-08-08T00:00:00</v>
      </c>
      <c r="O40" t="str">
        <f>"Ботақан"</f>
        <v>Ботақан</v>
      </c>
      <c r="P40" t="s">
        <v>89</v>
      </c>
      <c r="R40" t="s">
        <v>51</v>
      </c>
      <c r="T40" t="s">
        <v>52</v>
      </c>
      <c r="U40" t="s">
        <v>52</v>
      </c>
      <c r="V40" t="s">
        <v>53</v>
      </c>
      <c r="X40" t="s">
        <v>49</v>
      </c>
      <c r="Y40" t="s">
        <v>49</v>
      </c>
      <c r="AE40" t="s">
        <v>49</v>
      </c>
      <c r="AG40" t="s">
        <v>54</v>
      </c>
      <c r="AJ40" t="s">
        <v>49</v>
      </c>
      <c r="AK40" t="s">
        <v>49</v>
      </c>
      <c r="AL40" t="s">
        <v>66</v>
      </c>
      <c r="AM40" t="s">
        <v>108</v>
      </c>
      <c r="AN40" t="s">
        <v>55</v>
      </c>
      <c r="AO40" t="s">
        <v>66</v>
      </c>
    </row>
    <row r="41" spans="1:41" x14ac:dyDescent="0.25">
      <c r="A41" t="s">
        <v>161</v>
      </c>
      <c r="B41" t="s">
        <v>162</v>
      </c>
      <c r="C41" t="s">
        <v>163</v>
      </c>
      <c r="D41" s="1">
        <v>44173</v>
      </c>
      <c r="E41" t="s">
        <v>59</v>
      </c>
      <c r="F41" t="s">
        <v>47</v>
      </c>
      <c r="G41" t="s">
        <v>48</v>
      </c>
      <c r="H41" t="s">
        <v>49</v>
      </c>
      <c r="I41" t="str">
        <f t="shared" si="5"/>
        <v>-</v>
      </c>
      <c r="J41" t="str">
        <f t="shared" si="5"/>
        <v>-</v>
      </c>
      <c r="K41" t="str">
        <f t="shared" si="5"/>
        <v>-</v>
      </c>
      <c r="L41" t="str">
        <f t="shared" si="5"/>
        <v>-</v>
      </c>
      <c r="M41" t="str">
        <f>"2023-04-18T00:00:00"</f>
        <v>2023-04-18T00:00:00</v>
      </c>
      <c r="O41" t="str">
        <f>"Ботақан"</f>
        <v>Ботақан</v>
      </c>
      <c r="P41" t="s">
        <v>89</v>
      </c>
      <c r="R41" t="s">
        <v>51</v>
      </c>
      <c r="T41" t="s">
        <v>52</v>
      </c>
      <c r="U41" t="s">
        <v>52</v>
      </c>
      <c r="V41" t="s">
        <v>53</v>
      </c>
      <c r="X41" t="s">
        <v>49</v>
      </c>
      <c r="Y41" t="s">
        <v>49</v>
      </c>
      <c r="AE41" t="s">
        <v>49</v>
      </c>
      <c r="AG41" t="s">
        <v>54</v>
      </c>
      <c r="AJ41" t="s">
        <v>49</v>
      </c>
      <c r="AK41" t="s">
        <v>49</v>
      </c>
      <c r="AL41" t="s">
        <v>49</v>
      </c>
      <c r="AN41" t="s">
        <v>55</v>
      </c>
      <c r="AO41" t="s">
        <v>66</v>
      </c>
    </row>
    <row r="42" spans="1:41" x14ac:dyDescent="0.25">
      <c r="A42" t="s">
        <v>164</v>
      </c>
      <c r="B42" t="s">
        <v>165</v>
      </c>
      <c r="C42" t="s">
        <v>166</v>
      </c>
      <c r="D42" s="1">
        <v>43829</v>
      </c>
      <c r="E42" t="s">
        <v>59</v>
      </c>
      <c r="F42" t="s">
        <v>47</v>
      </c>
      <c r="G42" t="s">
        <v>48</v>
      </c>
      <c r="H42" t="s">
        <v>49</v>
      </c>
      <c r="I42" t="str">
        <f>"КАЗАХСТАН, ЖАМБЫЛСКАЯ, МЕРКЕНСКИЙ РАЙОН, Меркенский, Мерке, 34, 2"</f>
        <v>КАЗАХСТАН, ЖАМБЫЛСКАЯ, МЕРКЕНСКИЙ РАЙОН, Меркенский, Мерке, 34, 2</v>
      </c>
      <c r="J42" t="str">
        <f>"ҚАЗАҚСТАН, ЖАМБЫЛ, МЕРКІ АУДАНЫ, Меркенский, Мерке, 34, 2"</f>
        <v>ҚАЗАҚСТАН, ЖАМБЫЛ, МЕРКІ АУДАНЫ, Меркенский, Мерке, 34, 2</v>
      </c>
      <c r="K42" t="str">
        <f>"Меркенский, Мерке, 34, 2"</f>
        <v>Меркенский, Мерке, 34, 2</v>
      </c>
      <c r="L42" t="str">
        <f>"Меркенский, Мерке, 34, 2"</f>
        <v>Меркенский, Мерке, 34, 2</v>
      </c>
      <c r="M42" t="str">
        <f>"2023-04-18T00:00:00"</f>
        <v>2023-04-18T00:00:00</v>
      </c>
      <c r="O42" t="str">
        <f t="shared" ref="O42:O50" si="6">"Бүлдіршін"</f>
        <v>Бүлдіршін</v>
      </c>
      <c r="P42" t="s">
        <v>70</v>
      </c>
      <c r="R42" t="s">
        <v>51</v>
      </c>
      <c r="T42" t="s">
        <v>52</v>
      </c>
      <c r="U42" t="s">
        <v>52</v>
      </c>
      <c r="V42" t="s">
        <v>53</v>
      </c>
      <c r="X42" t="s">
        <v>49</v>
      </c>
      <c r="Y42" t="s">
        <v>49</v>
      </c>
      <c r="AE42" t="s">
        <v>49</v>
      </c>
      <c r="AG42" t="s">
        <v>54</v>
      </c>
      <c r="AJ42" t="s">
        <v>49</v>
      </c>
      <c r="AK42" t="s">
        <v>49</v>
      </c>
      <c r="AL42" t="s">
        <v>49</v>
      </c>
      <c r="AN42" t="s">
        <v>55</v>
      </c>
      <c r="AO42" t="s">
        <v>66</v>
      </c>
    </row>
    <row r="43" spans="1:41" x14ac:dyDescent="0.25">
      <c r="A43" t="s">
        <v>167</v>
      </c>
      <c r="B43" t="s">
        <v>168</v>
      </c>
      <c r="C43" t="s">
        <v>169</v>
      </c>
      <c r="D43" s="1">
        <v>44088</v>
      </c>
      <c r="E43" t="s">
        <v>59</v>
      </c>
      <c r="F43" t="s">
        <v>47</v>
      </c>
      <c r="G43" t="s">
        <v>48</v>
      </c>
      <c r="H43" t="s">
        <v>49</v>
      </c>
      <c r="I43" t="str">
        <f t="shared" ref="I43:L45" si="7">"-"</f>
        <v>-</v>
      </c>
      <c r="J43" t="str">
        <f t="shared" si="7"/>
        <v>-</v>
      </c>
      <c r="K43" t="str">
        <f t="shared" si="7"/>
        <v>-</v>
      </c>
      <c r="L43" t="str">
        <f t="shared" si="7"/>
        <v>-</v>
      </c>
      <c r="M43" t="str">
        <f>"2022-10-26T00:00:00"</f>
        <v>2022-10-26T00:00:00</v>
      </c>
      <c r="O43" t="str">
        <f t="shared" si="6"/>
        <v>Бүлдіршін</v>
      </c>
      <c r="P43" t="s">
        <v>70</v>
      </c>
      <c r="R43" t="s">
        <v>51</v>
      </c>
      <c r="T43" t="s">
        <v>52</v>
      </c>
      <c r="U43" t="s">
        <v>52</v>
      </c>
      <c r="V43" t="s">
        <v>53</v>
      </c>
      <c r="X43" t="s">
        <v>49</v>
      </c>
      <c r="Y43" t="s">
        <v>49</v>
      </c>
      <c r="AE43" t="s">
        <v>49</v>
      </c>
      <c r="AG43" t="s">
        <v>54</v>
      </c>
      <c r="AJ43" t="s">
        <v>49</v>
      </c>
      <c r="AK43" t="s">
        <v>49</v>
      </c>
      <c r="AL43" t="s">
        <v>49</v>
      </c>
      <c r="AN43" t="s">
        <v>55</v>
      </c>
      <c r="AO43" t="s">
        <v>49</v>
      </c>
    </row>
    <row r="44" spans="1:41" x14ac:dyDescent="0.25">
      <c r="A44" t="s">
        <v>170</v>
      </c>
      <c r="B44" t="s">
        <v>140</v>
      </c>
      <c r="C44" t="s">
        <v>171</v>
      </c>
      <c r="D44" s="1">
        <v>44083</v>
      </c>
      <c r="E44" t="s">
        <v>46</v>
      </c>
      <c r="F44" t="s">
        <v>47</v>
      </c>
      <c r="G44" t="s">
        <v>48</v>
      </c>
      <c r="H44" t="s">
        <v>49</v>
      </c>
      <c r="I44" t="str">
        <f t="shared" si="7"/>
        <v>-</v>
      </c>
      <c r="J44" t="str">
        <f t="shared" si="7"/>
        <v>-</v>
      </c>
      <c r="K44" t="str">
        <f t="shared" si="7"/>
        <v>-</v>
      </c>
      <c r="L44" t="str">
        <f t="shared" si="7"/>
        <v>-</v>
      </c>
      <c r="M44" t="str">
        <f>"2022-10-05T00:00:00"</f>
        <v>2022-10-05T00:00:00</v>
      </c>
      <c r="O44" t="str">
        <f t="shared" si="6"/>
        <v>Бүлдіршін</v>
      </c>
      <c r="P44" t="s">
        <v>70</v>
      </c>
      <c r="R44" t="s">
        <v>51</v>
      </c>
      <c r="T44" t="s">
        <v>52</v>
      </c>
      <c r="U44" t="s">
        <v>52</v>
      </c>
      <c r="V44" t="s">
        <v>53</v>
      </c>
      <c r="X44" t="s">
        <v>49</v>
      </c>
      <c r="Y44" t="s">
        <v>49</v>
      </c>
      <c r="AE44" t="s">
        <v>49</v>
      </c>
      <c r="AG44" t="s">
        <v>54</v>
      </c>
      <c r="AJ44" t="s">
        <v>49</v>
      </c>
      <c r="AK44" t="s">
        <v>49</v>
      </c>
      <c r="AL44" t="s">
        <v>49</v>
      </c>
      <c r="AN44" t="s">
        <v>55</v>
      </c>
      <c r="AO44" t="s">
        <v>49</v>
      </c>
    </row>
    <row r="45" spans="1:41" x14ac:dyDescent="0.25">
      <c r="A45" t="s">
        <v>172</v>
      </c>
      <c r="B45" t="s">
        <v>173</v>
      </c>
      <c r="C45" t="s">
        <v>174</v>
      </c>
      <c r="D45" s="1">
        <v>43907</v>
      </c>
      <c r="E45" t="s">
        <v>46</v>
      </c>
      <c r="F45" t="s">
        <v>47</v>
      </c>
      <c r="G45" t="s">
        <v>48</v>
      </c>
      <c r="H45" t="s">
        <v>49</v>
      </c>
      <c r="I45" t="str">
        <f t="shared" si="7"/>
        <v>-</v>
      </c>
      <c r="J45" t="str">
        <f t="shared" si="7"/>
        <v>-</v>
      </c>
      <c r="K45" t="str">
        <f t="shared" si="7"/>
        <v>-</v>
      </c>
      <c r="L45" t="str">
        <f t="shared" si="7"/>
        <v>-</v>
      </c>
      <c r="M45" t="str">
        <f>"2022-10-05T00:00:00"</f>
        <v>2022-10-05T00:00:00</v>
      </c>
      <c r="O45" t="str">
        <f t="shared" si="6"/>
        <v>Бүлдіршін</v>
      </c>
      <c r="P45" t="s">
        <v>70</v>
      </c>
      <c r="R45" t="s">
        <v>51</v>
      </c>
      <c r="T45" t="s">
        <v>52</v>
      </c>
      <c r="U45" t="s">
        <v>52</v>
      </c>
      <c r="V45" t="s">
        <v>53</v>
      </c>
      <c r="X45" t="s">
        <v>49</v>
      </c>
      <c r="Y45" t="s">
        <v>49</v>
      </c>
      <c r="AE45" t="s">
        <v>49</v>
      </c>
      <c r="AG45" t="s">
        <v>54</v>
      </c>
      <c r="AJ45" t="s">
        <v>49</v>
      </c>
      <c r="AK45" t="s">
        <v>49</v>
      </c>
      <c r="AL45" t="s">
        <v>49</v>
      </c>
      <c r="AN45" t="s">
        <v>55</v>
      </c>
      <c r="AO45" t="s">
        <v>66</v>
      </c>
    </row>
    <row r="46" spans="1:41" x14ac:dyDescent="0.25">
      <c r="A46" t="s">
        <v>175</v>
      </c>
      <c r="B46" t="s">
        <v>176</v>
      </c>
      <c r="C46" t="s">
        <v>177</v>
      </c>
      <c r="D46" s="1">
        <v>43934</v>
      </c>
      <c r="E46" t="s">
        <v>59</v>
      </c>
      <c r="F46" t="s">
        <v>47</v>
      </c>
      <c r="G46" t="s">
        <v>48</v>
      </c>
      <c r="H46" t="s">
        <v>49</v>
      </c>
      <c r="I46" t="str">
        <f>"КАЗАХСТАН, ЖАМБЫЛСКАЯ, МЕРКЕНСКИЙ РАЙОН, Суратский, Сурат, 77"</f>
        <v>КАЗАХСТАН, ЖАМБЫЛСКАЯ, МЕРКЕНСКИЙ РАЙОН, Суратский, Сурат, 77</v>
      </c>
      <c r="J46" t="str">
        <f>"ҚАЗАҚСТАН, ЖАМБЫЛ, МЕРКІ АУДАНЫ, Суратский, Сурат, 77"</f>
        <v>ҚАЗАҚСТАН, ЖАМБЫЛ, МЕРКІ АУДАНЫ, Суратский, Сурат, 77</v>
      </c>
      <c r="K46" t="str">
        <f>"Суратский, Сурат, 77"</f>
        <v>Суратский, Сурат, 77</v>
      </c>
      <c r="L46" t="str">
        <f>"Суратский, Сурат, 77"</f>
        <v>Суратский, Сурат, 77</v>
      </c>
      <c r="M46" t="str">
        <f>"2022-08-05T00:00:00"</f>
        <v>2022-08-05T00:00:00</v>
      </c>
      <c r="O46" t="str">
        <f t="shared" si="6"/>
        <v>Бүлдіршін</v>
      </c>
      <c r="P46" t="s">
        <v>70</v>
      </c>
      <c r="R46" t="s">
        <v>51</v>
      </c>
      <c r="T46" t="s">
        <v>52</v>
      </c>
      <c r="U46" t="s">
        <v>52</v>
      </c>
      <c r="V46" t="s">
        <v>53</v>
      </c>
      <c r="X46" t="s">
        <v>49</v>
      </c>
      <c r="Y46" t="s">
        <v>49</v>
      </c>
      <c r="AE46" t="s">
        <v>49</v>
      </c>
      <c r="AG46" t="s">
        <v>54</v>
      </c>
      <c r="AJ46" t="s">
        <v>49</v>
      </c>
      <c r="AK46" t="s">
        <v>49</v>
      </c>
      <c r="AL46" t="s">
        <v>49</v>
      </c>
      <c r="AN46" t="s">
        <v>55</v>
      </c>
      <c r="AO46" t="s">
        <v>66</v>
      </c>
    </row>
    <row r="47" spans="1:41" x14ac:dyDescent="0.25">
      <c r="A47" t="s">
        <v>161</v>
      </c>
      <c r="B47" t="s">
        <v>178</v>
      </c>
      <c r="C47" t="s">
        <v>179</v>
      </c>
      <c r="D47" s="1">
        <v>44002</v>
      </c>
      <c r="E47" t="s">
        <v>46</v>
      </c>
      <c r="F47" t="s">
        <v>47</v>
      </c>
      <c r="G47" t="s">
        <v>48</v>
      </c>
      <c r="H47" t="s">
        <v>49</v>
      </c>
      <c r="I47" t="str">
        <f>"КАЗАХСТАН, ЖАМБЫЛСКАЯ, МЕРКЕНСКИЙ РАЙОН, Суратский, Сурат, 20"</f>
        <v>КАЗАХСТАН, ЖАМБЫЛСКАЯ, МЕРКЕНСКИЙ РАЙОН, Суратский, Сурат, 20</v>
      </c>
      <c r="J47" t="str">
        <f>"ҚАЗАҚСТАН, ЖАМБЫЛ, МЕРКІ АУДАНЫ, Суратский, Сурат, 20"</f>
        <v>ҚАЗАҚСТАН, ЖАМБЫЛ, МЕРКІ АУДАНЫ, Суратский, Сурат, 20</v>
      </c>
      <c r="K47" t="str">
        <f>"Суратский, Сурат, 20"</f>
        <v>Суратский, Сурат, 20</v>
      </c>
      <c r="L47" t="str">
        <f>"Суратский, Сурат, 20"</f>
        <v>Суратский, Сурат, 20</v>
      </c>
      <c r="M47" t="str">
        <f>"2022-07-02T00:00:00"</f>
        <v>2022-07-02T00:00:00</v>
      </c>
      <c r="O47" t="str">
        <f t="shared" si="6"/>
        <v>Бүлдіршін</v>
      </c>
      <c r="P47" t="s">
        <v>70</v>
      </c>
      <c r="R47" t="s">
        <v>51</v>
      </c>
      <c r="T47" t="s">
        <v>52</v>
      </c>
      <c r="U47" t="s">
        <v>52</v>
      </c>
      <c r="V47" t="s">
        <v>53</v>
      </c>
      <c r="X47" t="s">
        <v>49</v>
      </c>
      <c r="Y47" t="s">
        <v>49</v>
      </c>
      <c r="AE47" t="s">
        <v>49</v>
      </c>
      <c r="AG47" t="s">
        <v>54</v>
      </c>
      <c r="AJ47" t="s">
        <v>49</v>
      </c>
      <c r="AK47" t="s">
        <v>49</v>
      </c>
      <c r="AL47" t="s">
        <v>49</v>
      </c>
      <c r="AN47" t="s">
        <v>55</v>
      </c>
      <c r="AO47" t="s">
        <v>49</v>
      </c>
    </row>
    <row r="48" spans="1:41" x14ac:dyDescent="0.25">
      <c r="A48" t="s">
        <v>153</v>
      </c>
      <c r="B48" t="s">
        <v>180</v>
      </c>
      <c r="C48" t="s">
        <v>181</v>
      </c>
      <c r="D48" s="1">
        <v>43986</v>
      </c>
      <c r="E48" t="s">
        <v>59</v>
      </c>
      <c r="F48" t="s">
        <v>47</v>
      </c>
      <c r="G48" t="s">
        <v>48</v>
      </c>
      <c r="H48" t="s">
        <v>49</v>
      </c>
      <c r="I48" t="str">
        <f t="shared" ref="I48:L50" si="8">"-"</f>
        <v>-</v>
      </c>
      <c r="J48" t="str">
        <f t="shared" si="8"/>
        <v>-</v>
      </c>
      <c r="K48" t="str">
        <f t="shared" si="8"/>
        <v>-</v>
      </c>
      <c r="L48" t="str">
        <f t="shared" si="8"/>
        <v>-</v>
      </c>
      <c r="M48" t="str">
        <f>"2022-07-29T00:00:00"</f>
        <v>2022-07-29T00:00:00</v>
      </c>
      <c r="O48" t="str">
        <f t="shared" si="6"/>
        <v>Бүлдіршін</v>
      </c>
      <c r="P48" t="s">
        <v>70</v>
      </c>
      <c r="R48" t="s">
        <v>51</v>
      </c>
      <c r="T48" t="s">
        <v>52</v>
      </c>
      <c r="U48" t="s">
        <v>52</v>
      </c>
      <c r="V48" t="s">
        <v>53</v>
      </c>
      <c r="X48" t="s">
        <v>49</v>
      </c>
      <c r="Y48" t="s">
        <v>49</v>
      </c>
      <c r="AE48" t="s">
        <v>49</v>
      </c>
      <c r="AG48" t="s">
        <v>54</v>
      </c>
      <c r="AJ48" t="s">
        <v>49</v>
      </c>
      <c r="AK48" t="s">
        <v>49</v>
      </c>
      <c r="AL48" t="s">
        <v>49</v>
      </c>
      <c r="AN48" t="s">
        <v>55</v>
      </c>
      <c r="AO48" t="s">
        <v>49</v>
      </c>
    </row>
    <row r="49" spans="1:41" x14ac:dyDescent="0.25">
      <c r="A49" t="s">
        <v>182</v>
      </c>
      <c r="B49" t="s">
        <v>183</v>
      </c>
      <c r="C49" t="s">
        <v>184</v>
      </c>
      <c r="D49" s="1">
        <v>43972</v>
      </c>
      <c r="E49" t="s">
        <v>46</v>
      </c>
      <c r="F49" t="s">
        <v>47</v>
      </c>
      <c r="G49" t="s">
        <v>48</v>
      </c>
      <c r="H49" t="s">
        <v>49</v>
      </c>
      <c r="I49" t="str">
        <f t="shared" si="8"/>
        <v>-</v>
      </c>
      <c r="J49" t="str">
        <f t="shared" si="8"/>
        <v>-</v>
      </c>
      <c r="K49" t="str">
        <f t="shared" si="8"/>
        <v>-</v>
      </c>
      <c r="L49" t="str">
        <f t="shared" si="8"/>
        <v>-</v>
      </c>
      <c r="M49" t="str">
        <f>"2022-07-28T00:00:00"</f>
        <v>2022-07-28T00:00:00</v>
      </c>
      <c r="O49" t="str">
        <f t="shared" si="6"/>
        <v>Бүлдіршін</v>
      </c>
      <c r="P49" t="s">
        <v>70</v>
      </c>
      <c r="R49" t="s">
        <v>51</v>
      </c>
      <c r="T49" t="s">
        <v>52</v>
      </c>
      <c r="U49" t="s">
        <v>52</v>
      </c>
      <c r="V49" t="s">
        <v>53</v>
      </c>
      <c r="X49" t="s">
        <v>49</v>
      </c>
      <c r="Y49" t="s">
        <v>49</v>
      </c>
      <c r="AE49" t="s">
        <v>49</v>
      </c>
      <c r="AG49" t="s">
        <v>54</v>
      </c>
      <c r="AJ49" t="s">
        <v>49</v>
      </c>
      <c r="AK49" t="s">
        <v>49</v>
      </c>
      <c r="AL49" t="s">
        <v>49</v>
      </c>
      <c r="AN49" t="s">
        <v>55</v>
      </c>
      <c r="AO49" t="s">
        <v>49</v>
      </c>
    </row>
    <row r="50" spans="1:41" x14ac:dyDescent="0.25">
      <c r="A50" t="s">
        <v>185</v>
      </c>
      <c r="B50" t="s">
        <v>186</v>
      </c>
      <c r="C50" t="s">
        <v>187</v>
      </c>
      <c r="D50" s="1">
        <v>44014</v>
      </c>
      <c r="E50" t="s">
        <v>46</v>
      </c>
      <c r="F50" t="s">
        <v>47</v>
      </c>
      <c r="G50" t="s">
        <v>48</v>
      </c>
      <c r="H50" t="s">
        <v>49</v>
      </c>
      <c r="I50" t="str">
        <f t="shared" si="8"/>
        <v>-</v>
      </c>
      <c r="J50" t="str">
        <f t="shared" si="8"/>
        <v>-</v>
      </c>
      <c r="K50" t="str">
        <f t="shared" si="8"/>
        <v>-</v>
      </c>
      <c r="L50" t="str">
        <f t="shared" si="8"/>
        <v>-</v>
      </c>
      <c r="M50" t="str">
        <f>"2022-07-28T00:00:00"</f>
        <v>2022-07-28T00:00:00</v>
      </c>
      <c r="O50" t="str">
        <f t="shared" si="6"/>
        <v>Бүлдіршін</v>
      </c>
      <c r="P50" t="s">
        <v>70</v>
      </c>
      <c r="R50" t="s">
        <v>51</v>
      </c>
      <c r="T50" t="s">
        <v>52</v>
      </c>
      <c r="U50" t="s">
        <v>52</v>
      </c>
      <c r="V50" t="s">
        <v>53</v>
      </c>
      <c r="X50" t="s">
        <v>49</v>
      </c>
      <c r="Y50" t="s">
        <v>49</v>
      </c>
      <c r="AE50" t="s">
        <v>49</v>
      </c>
      <c r="AG50" t="s">
        <v>54</v>
      </c>
      <c r="AJ50" t="s">
        <v>49</v>
      </c>
      <c r="AK50" t="s">
        <v>49</v>
      </c>
      <c r="AL50" t="s">
        <v>49</v>
      </c>
      <c r="AN50" t="s">
        <v>55</v>
      </c>
      <c r="AO50" t="s">
        <v>49</v>
      </c>
    </row>
    <row r="51" spans="1:41" x14ac:dyDescent="0.25">
      <c r="A51" t="s">
        <v>188</v>
      </c>
      <c r="B51" t="s">
        <v>57</v>
      </c>
      <c r="D51" s="1">
        <v>43433</v>
      </c>
      <c r="E51" t="s">
        <v>59</v>
      </c>
      <c r="F51" t="s">
        <v>47</v>
      </c>
      <c r="G51" t="s">
        <v>48</v>
      </c>
      <c r="H51" t="s">
        <v>49</v>
      </c>
      <c r="I51" t="str">
        <f>"КАЗАХСТАН, ЖАМБЫЛСКАЯ, МЕРКЕНСКИЙ РАЙОН, Жамбылский, Жамбыл, 38"</f>
        <v>КАЗАХСТАН, ЖАМБЫЛСКАЯ, МЕРКЕНСКИЙ РАЙОН, Жамбылский, Жамбыл, 38</v>
      </c>
      <c r="J51" t="str">
        <f>"ҚАЗАҚСТАН, ЖАМБЫЛ, МЕРКІ АУДАНЫ, Жамбылский, Жамбыл, 38"</f>
        <v>ҚАЗАҚСТАН, ЖАМБЫЛ, МЕРКІ АУДАНЫ, Жамбылский, Жамбыл, 38</v>
      </c>
      <c r="K51" t="str">
        <f>"Жамбылский, Жамбыл, 38"</f>
        <v>Жамбылский, Жамбыл, 38</v>
      </c>
      <c r="L51" t="str">
        <f>"Жамбылский, Жамбыл, 38"</f>
        <v>Жамбылский, Жамбыл, 38</v>
      </c>
      <c r="M51" t="str">
        <f>"2022-07-28T00:00:00"</f>
        <v>2022-07-28T00:00:00</v>
      </c>
      <c r="O51" t="str">
        <f>"Қарлығаш"</f>
        <v>Қарлығаш</v>
      </c>
      <c r="P51" t="s">
        <v>50</v>
      </c>
      <c r="R51" t="s">
        <v>51</v>
      </c>
      <c r="S51" t="s">
        <v>107</v>
      </c>
      <c r="T51" t="s">
        <v>52</v>
      </c>
      <c r="U51" t="s">
        <v>52</v>
      </c>
      <c r="V51" t="s">
        <v>53</v>
      </c>
      <c r="X51" t="s">
        <v>49</v>
      </c>
      <c r="Y51" t="s">
        <v>49</v>
      </c>
      <c r="AE51" t="s">
        <v>49</v>
      </c>
      <c r="AG51" t="s">
        <v>54</v>
      </c>
      <c r="AJ51" t="s">
        <v>49</v>
      </c>
      <c r="AK51" t="s">
        <v>49</v>
      </c>
      <c r="AL51" t="s">
        <v>49</v>
      </c>
      <c r="AN51" t="s">
        <v>55</v>
      </c>
      <c r="AO51" t="s">
        <v>66</v>
      </c>
    </row>
    <row r="52" spans="1:41" x14ac:dyDescent="0.25">
      <c r="A52" t="s">
        <v>189</v>
      </c>
      <c r="B52" t="s">
        <v>190</v>
      </c>
      <c r="C52" t="s">
        <v>191</v>
      </c>
      <c r="D52" s="1">
        <v>44024</v>
      </c>
      <c r="E52" t="s">
        <v>59</v>
      </c>
      <c r="F52" t="s">
        <v>47</v>
      </c>
      <c r="G52" t="s">
        <v>48</v>
      </c>
      <c r="H52" t="s">
        <v>49</v>
      </c>
      <c r="I52" t="str">
        <f>"-"</f>
        <v>-</v>
      </c>
      <c r="J52" t="str">
        <f>"-"</f>
        <v>-</v>
      </c>
      <c r="K52" t="str">
        <f>"-"</f>
        <v>-</v>
      </c>
      <c r="L52" t="str">
        <f>"-"</f>
        <v>-</v>
      </c>
      <c r="M52" t="str">
        <f>"2022-07-28T00:00:00"</f>
        <v>2022-07-28T00:00:00</v>
      </c>
      <c r="O52" t="str">
        <f>"Бүлдіршін"</f>
        <v>Бүлдіршін</v>
      </c>
      <c r="P52" t="s">
        <v>70</v>
      </c>
      <c r="R52" t="s">
        <v>51</v>
      </c>
      <c r="T52" t="s">
        <v>52</v>
      </c>
      <c r="U52" t="s">
        <v>52</v>
      </c>
      <c r="V52" t="s">
        <v>53</v>
      </c>
      <c r="X52" t="s">
        <v>49</v>
      </c>
      <c r="Y52" t="s">
        <v>49</v>
      </c>
      <c r="AE52" t="s">
        <v>49</v>
      </c>
      <c r="AG52" t="s">
        <v>54</v>
      </c>
      <c r="AJ52" t="s">
        <v>49</v>
      </c>
      <c r="AK52" t="s">
        <v>49</v>
      </c>
      <c r="AL52" t="s">
        <v>49</v>
      </c>
      <c r="AN52" t="s">
        <v>55</v>
      </c>
      <c r="AO52" t="s">
        <v>49</v>
      </c>
    </row>
    <row r="53" spans="1:41" x14ac:dyDescent="0.25">
      <c r="A53" t="s">
        <v>192</v>
      </c>
      <c r="B53" t="s">
        <v>193</v>
      </c>
      <c r="C53" t="s">
        <v>194</v>
      </c>
      <c r="D53" s="1">
        <v>43987</v>
      </c>
      <c r="E53" t="s">
        <v>46</v>
      </c>
      <c r="F53" t="s">
        <v>47</v>
      </c>
      <c r="G53" t="s">
        <v>48</v>
      </c>
      <c r="H53" t="s">
        <v>49</v>
      </c>
      <c r="I53" t="str">
        <f>"КАЗАХСТАН, ЖАМБЫЛСКАЯ, МЕРКЕНСКИЙ РАЙОН, Суратский, Сурат, 18"</f>
        <v>КАЗАХСТАН, ЖАМБЫЛСКАЯ, МЕРКЕНСКИЙ РАЙОН, Суратский, Сурат, 18</v>
      </c>
      <c r="J53" t="str">
        <f>"ҚАЗАҚСТАН, ЖАМБЫЛ, МЕРКІ АУДАНЫ, Суратский, Сурат, 18"</f>
        <v>ҚАЗАҚСТАН, ЖАМБЫЛ, МЕРКІ АУДАНЫ, Суратский, Сурат, 18</v>
      </c>
      <c r="K53" t="str">
        <f>"Суратский, Сурат, 18"</f>
        <v>Суратский, Сурат, 18</v>
      </c>
      <c r="L53" t="str">
        <f>"Суратский, Сурат, 18"</f>
        <v>Суратский, Сурат, 18</v>
      </c>
      <c r="M53" t="str">
        <f>"2022-07-14T00:00:00"</f>
        <v>2022-07-14T00:00:00</v>
      </c>
      <c r="O53" t="str">
        <f>"Бүлдіршін"</f>
        <v>Бүлдіршін</v>
      </c>
      <c r="P53" t="s">
        <v>70</v>
      </c>
      <c r="R53" t="s">
        <v>51</v>
      </c>
      <c r="T53" t="s">
        <v>52</v>
      </c>
      <c r="U53" t="s">
        <v>52</v>
      </c>
      <c r="V53" t="s">
        <v>53</v>
      </c>
      <c r="X53" t="s">
        <v>49</v>
      </c>
      <c r="Y53" t="s">
        <v>49</v>
      </c>
      <c r="AE53" t="s">
        <v>49</v>
      </c>
      <c r="AG53" t="s">
        <v>54</v>
      </c>
      <c r="AJ53" t="s">
        <v>49</v>
      </c>
      <c r="AK53" t="s">
        <v>49</v>
      </c>
      <c r="AL53" t="s">
        <v>49</v>
      </c>
      <c r="AN53" t="s">
        <v>55</v>
      </c>
      <c r="AO53" t="s">
        <v>49</v>
      </c>
    </row>
    <row r="54" spans="1:41" x14ac:dyDescent="0.25">
      <c r="A54" t="s">
        <v>136</v>
      </c>
      <c r="B54" t="s">
        <v>195</v>
      </c>
      <c r="C54" t="s">
        <v>138</v>
      </c>
      <c r="D54" s="1">
        <v>43701</v>
      </c>
      <c r="E54" t="s">
        <v>59</v>
      </c>
      <c r="F54" t="s">
        <v>47</v>
      </c>
      <c r="G54" t="s">
        <v>48</v>
      </c>
      <c r="H54" t="s">
        <v>49</v>
      </c>
      <c r="I54" t="str">
        <f>"КАЗАХСТАН, ЖАМБЫЛСКАЯ, МЕРКЕНСКИЙ РАЙОН, Суратский, Сурат, 10"</f>
        <v>КАЗАХСТАН, ЖАМБЫЛСКАЯ, МЕРКЕНСКИЙ РАЙОН, Суратский, Сурат, 10</v>
      </c>
      <c r="J54" t="str">
        <f>"ҚАЗАҚСТАН, ЖАМБЫЛ, МЕРКІ АУДАНЫ, Суратский, Сурат, 10"</f>
        <v>ҚАЗАҚСТАН, ЖАМБЫЛ, МЕРКІ АУДАНЫ, Суратский, Сурат, 10</v>
      </c>
      <c r="K54" t="str">
        <f>"Суратский, Сурат, 10"</f>
        <v>Суратский, Сурат, 10</v>
      </c>
      <c r="L54" t="str">
        <f>"Суратский, Сурат, 10"</f>
        <v>Суратский, Сурат, 10</v>
      </c>
      <c r="M54" t="str">
        <f>"2022-04-29T00:00:00"</f>
        <v>2022-04-29T00:00:00</v>
      </c>
      <c r="O54" t="str">
        <f>"Қарлығаш"</f>
        <v>Қарлығаш</v>
      </c>
      <c r="P54" t="s">
        <v>50</v>
      </c>
      <c r="R54" t="s">
        <v>51</v>
      </c>
      <c r="S54" t="s">
        <v>107</v>
      </c>
      <c r="T54" t="s">
        <v>52</v>
      </c>
      <c r="U54" t="s">
        <v>52</v>
      </c>
      <c r="V54" t="s">
        <v>53</v>
      </c>
      <c r="X54" t="s">
        <v>49</v>
      </c>
      <c r="Y54" t="s">
        <v>49</v>
      </c>
      <c r="AE54" t="s">
        <v>49</v>
      </c>
      <c r="AG54" t="s">
        <v>54</v>
      </c>
      <c r="AJ54" t="s">
        <v>49</v>
      </c>
      <c r="AK54" t="s">
        <v>49</v>
      </c>
      <c r="AL54" t="s">
        <v>66</v>
      </c>
      <c r="AM54" t="s">
        <v>108</v>
      </c>
      <c r="AN54" t="s">
        <v>109</v>
      </c>
      <c r="AO54" t="s">
        <v>66</v>
      </c>
    </row>
    <row r="55" spans="1:41" x14ac:dyDescent="0.25">
      <c r="A55" t="s">
        <v>196</v>
      </c>
      <c r="B55" t="s">
        <v>197</v>
      </c>
      <c r="C55" t="s">
        <v>198</v>
      </c>
      <c r="D55" s="1">
        <v>43837</v>
      </c>
      <c r="E55" t="s">
        <v>59</v>
      </c>
      <c r="F55" t="s">
        <v>47</v>
      </c>
      <c r="G55" t="s">
        <v>48</v>
      </c>
      <c r="H55" t="s">
        <v>49</v>
      </c>
      <c r="I55" t="str">
        <f>"КАЗАХСТАН, ЖАМБЫЛСКАЯ, МЕРКЕНСКИЙ РАЙОН, Жанатоганский, Костоган, 2"</f>
        <v>КАЗАХСТАН, ЖАМБЫЛСКАЯ, МЕРКЕНСКИЙ РАЙОН, Жанатоганский, Костоган, 2</v>
      </c>
      <c r="J55" t="str">
        <f>"ҚАЗАҚСТАН, ЖАМБЫЛ, МЕРКІ АУДАНЫ, Жанатоганский, Костоган, 2"</f>
        <v>ҚАЗАҚСТАН, ЖАМБЫЛ, МЕРКІ АУДАНЫ, Жанатоганский, Костоган, 2</v>
      </c>
      <c r="K55" t="str">
        <f>"Жанатоганский, Костоган, 2"</f>
        <v>Жанатоганский, Костоган, 2</v>
      </c>
      <c r="L55" t="str">
        <f>"Жанатоганский, Костоган, 2"</f>
        <v>Жанатоганский, Костоган, 2</v>
      </c>
      <c r="M55" t="str">
        <f>"2022-02-17T00:00:00"</f>
        <v>2022-02-17T00:00:00</v>
      </c>
      <c r="O55" t="str">
        <f>"Бүлдіршін"</f>
        <v>Бүлдіршін</v>
      </c>
      <c r="P55" t="s">
        <v>70</v>
      </c>
      <c r="R55" t="s">
        <v>51</v>
      </c>
      <c r="T55" t="s">
        <v>52</v>
      </c>
      <c r="U55" t="s">
        <v>52</v>
      </c>
      <c r="V55" t="s">
        <v>53</v>
      </c>
      <c r="X55" t="s">
        <v>49</v>
      </c>
      <c r="Y55" t="s">
        <v>49</v>
      </c>
      <c r="AE55" t="s">
        <v>49</v>
      </c>
      <c r="AG55" t="s">
        <v>54</v>
      </c>
      <c r="AJ55" t="s">
        <v>49</v>
      </c>
      <c r="AK55" t="s">
        <v>49</v>
      </c>
      <c r="AL55" t="s">
        <v>49</v>
      </c>
      <c r="AN55" t="s">
        <v>55</v>
      </c>
      <c r="AO55" t="s">
        <v>49</v>
      </c>
    </row>
    <row r="56" spans="1:41" x14ac:dyDescent="0.25">
      <c r="A56" t="s">
        <v>199</v>
      </c>
      <c r="B56" t="s">
        <v>99</v>
      </c>
      <c r="C56" t="s">
        <v>200</v>
      </c>
      <c r="D56" s="1">
        <v>43603</v>
      </c>
      <c r="E56" t="s">
        <v>46</v>
      </c>
      <c r="F56" t="s">
        <v>47</v>
      </c>
      <c r="G56" t="s">
        <v>48</v>
      </c>
      <c r="H56" t="s">
        <v>49</v>
      </c>
      <c r="I56" t="str">
        <f>"КАЗАХСТАН, ЖАМБЫЛСКАЯ, МЕРКЕНСКИЙ РАЙОН, Суратский, Сурат, 1"</f>
        <v>КАЗАХСТАН, ЖАМБЫЛСКАЯ, МЕРКЕНСКИЙ РАЙОН, Суратский, Сурат, 1</v>
      </c>
      <c r="J56" t="str">
        <f>"ҚАЗАҚСТАН, ЖАМБЫЛ, МЕРКІ АУДАНЫ, Суратский, Сурат, 1"</f>
        <v>ҚАЗАҚСТАН, ЖАМБЫЛ, МЕРКІ АУДАНЫ, Суратский, Сурат, 1</v>
      </c>
      <c r="K56" t="str">
        <f>"Суратский, Сурат, 1"</f>
        <v>Суратский, Сурат, 1</v>
      </c>
      <c r="L56" t="str">
        <f>"Суратский, Сурат, 1"</f>
        <v>Суратский, Сурат, 1</v>
      </c>
      <c r="M56" t="str">
        <f>"2022-02-17T00:00:00"</f>
        <v>2022-02-17T00:00:00</v>
      </c>
      <c r="O56" t="str">
        <f t="shared" ref="O56:O67" si="9">"Қарлығаш"</f>
        <v>Қарлығаш</v>
      </c>
      <c r="P56" t="s">
        <v>50</v>
      </c>
      <c r="R56" t="s">
        <v>51</v>
      </c>
      <c r="S56" t="s">
        <v>107</v>
      </c>
      <c r="T56" t="s">
        <v>52</v>
      </c>
      <c r="U56" t="s">
        <v>52</v>
      </c>
      <c r="V56" t="s">
        <v>53</v>
      </c>
      <c r="X56" t="s">
        <v>49</v>
      </c>
      <c r="Y56" t="s">
        <v>49</v>
      </c>
      <c r="AE56" t="s">
        <v>49</v>
      </c>
      <c r="AG56" t="s">
        <v>54</v>
      </c>
      <c r="AJ56" t="s">
        <v>49</v>
      </c>
      <c r="AK56" t="s">
        <v>49</v>
      </c>
      <c r="AL56" t="s">
        <v>49</v>
      </c>
      <c r="AN56" t="s">
        <v>55</v>
      </c>
      <c r="AO56" t="s">
        <v>66</v>
      </c>
    </row>
    <row r="57" spans="1:41" x14ac:dyDescent="0.25">
      <c r="A57" t="s">
        <v>201</v>
      </c>
      <c r="B57" t="s">
        <v>202</v>
      </c>
      <c r="D57" s="1">
        <v>43500</v>
      </c>
      <c r="E57" t="s">
        <v>59</v>
      </c>
      <c r="F57" t="s">
        <v>47</v>
      </c>
      <c r="G57" t="s">
        <v>48</v>
      </c>
      <c r="H57" t="s">
        <v>49</v>
      </c>
      <c r="I57" t="str">
        <f>"КАЗАХСТАН, ЖАМБЫЛСКАЯ, МЕРКЕНСКИЙ РАЙОН, Суратский, Сурат, 7"</f>
        <v>КАЗАХСТАН, ЖАМБЫЛСКАЯ, МЕРКЕНСКИЙ РАЙОН, Суратский, Сурат, 7</v>
      </c>
      <c r="J57" t="str">
        <f>"ҚАЗАҚСТАН, ЖАМБЫЛ, МЕРКІ АУДАНЫ, Суратский, Сурат, 7"</f>
        <v>ҚАЗАҚСТАН, ЖАМБЫЛ, МЕРКІ АУДАНЫ, Суратский, Сурат, 7</v>
      </c>
      <c r="K57" t="str">
        <f>"Суратский, Сурат, 7"</f>
        <v>Суратский, Сурат, 7</v>
      </c>
      <c r="L57" t="str">
        <f>"Суратский, Сурат, 7"</f>
        <v>Суратский, Сурат, 7</v>
      </c>
      <c r="M57" t="str">
        <f>"2021-09-14T00:00:00"</f>
        <v>2021-09-14T00:00:00</v>
      </c>
      <c r="O57" t="str">
        <f t="shared" si="9"/>
        <v>Қарлығаш</v>
      </c>
      <c r="P57" t="s">
        <v>50</v>
      </c>
      <c r="R57" t="s">
        <v>51</v>
      </c>
      <c r="S57" t="s">
        <v>107</v>
      </c>
      <c r="T57" t="s">
        <v>52</v>
      </c>
      <c r="U57" t="s">
        <v>52</v>
      </c>
      <c r="V57" t="s">
        <v>53</v>
      </c>
      <c r="X57" t="s">
        <v>49</v>
      </c>
      <c r="Y57" t="s">
        <v>49</v>
      </c>
      <c r="AE57" t="s">
        <v>49</v>
      </c>
      <c r="AG57" t="s">
        <v>54</v>
      </c>
      <c r="AJ57" t="s">
        <v>49</v>
      </c>
      <c r="AK57" t="s">
        <v>49</v>
      </c>
      <c r="AL57" t="s">
        <v>49</v>
      </c>
      <c r="AN57" t="s">
        <v>55</v>
      </c>
      <c r="AO57" t="s">
        <v>66</v>
      </c>
    </row>
    <row r="58" spans="1:41" x14ac:dyDescent="0.25">
      <c r="A58" t="s">
        <v>170</v>
      </c>
      <c r="B58" t="s">
        <v>203</v>
      </c>
      <c r="C58" t="s">
        <v>204</v>
      </c>
      <c r="D58" s="1">
        <v>43482</v>
      </c>
      <c r="E58" t="s">
        <v>59</v>
      </c>
      <c r="F58" t="s">
        <v>47</v>
      </c>
      <c r="G58" t="s">
        <v>48</v>
      </c>
      <c r="H58" t="s">
        <v>49</v>
      </c>
      <c r="I58" t="str">
        <f>"КАЗАХСТАН, ЖАМБЫЛСКАЯ, МЕРКЕНСКИЙ РАЙОН, Суратский, Сурат, 1"</f>
        <v>КАЗАХСТАН, ЖАМБЫЛСКАЯ, МЕРКЕНСКИЙ РАЙОН, Суратский, Сурат, 1</v>
      </c>
      <c r="J58" t="str">
        <f>"ҚАЗАҚСТАН, ЖАМБЫЛ, МЕРКІ АУДАНЫ, Суратский, Сурат, 1"</f>
        <v>ҚАЗАҚСТАН, ЖАМБЫЛ, МЕРКІ АУДАНЫ, Суратский, Сурат, 1</v>
      </c>
      <c r="K58" t="str">
        <f>"Суратский, Сурат, 1"</f>
        <v>Суратский, Сурат, 1</v>
      </c>
      <c r="L58" t="str">
        <f>"Суратский, Сурат, 1"</f>
        <v>Суратский, Сурат, 1</v>
      </c>
      <c r="M58" t="str">
        <f>"2021-11-11T00:00:00"</f>
        <v>2021-11-11T00:00:00</v>
      </c>
      <c r="O58" t="str">
        <f t="shared" si="9"/>
        <v>Қарлығаш</v>
      </c>
      <c r="P58" t="s">
        <v>50</v>
      </c>
      <c r="R58" t="s">
        <v>51</v>
      </c>
      <c r="T58" t="s">
        <v>52</v>
      </c>
      <c r="U58" t="s">
        <v>52</v>
      </c>
      <c r="V58" t="s">
        <v>53</v>
      </c>
      <c r="X58" t="s">
        <v>49</v>
      </c>
      <c r="Y58" t="s">
        <v>49</v>
      </c>
      <c r="AE58" t="s">
        <v>49</v>
      </c>
      <c r="AG58" t="s">
        <v>54</v>
      </c>
      <c r="AJ58" t="s">
        <v>49</v>
      </c>
      <c r="AK58" t="s">
        <v>49</v>
      </c>
      <c r="AL58" t="s">
        <v>49</v>
      </c>
      <c r="AN58" t="s">
        <v>55</v>
      </c>
      <c r="AO58" t="s">
        <v>49</v>
      </c>
    </row>
    <row r="59" spans="1:41" x14ac:dyDescent="0.25">
      <c r="A59" t="s">
        <v>205</v>
      </c>
      <c r="B59" t="s">
        <v>165</v>
      </c>
      <c r="D59" s="1">
        <v>43362</v>
      </c>
      <c r="E59" t="s">
        <v>59</v>
      </c>
      <c r="F59" t="s">
        <v>47</v>
      </c>
      <c r="G59" t="s">
        <v>48</v>
      </c>
      <c r="H59" t="s">
        <v>49</v>
      </c>
      <c r="I59" t="str">
        <f>"КАЗАХСТАН, ЖАМБЫЛСКАЯ, МЕРКЕНСКИЙ РАЙОН, Суратский, Сурат, 24"</f>
        <v>КАЗАХСТАН, ЖАМБЫЛСКАЯ, МЕРКЕНСКИЙ РАЙОН, Суратский, Сурат, 24</v>
      </c>
      <c r="J59" t="str">
        <f>"ҚАЗАҚСТАН, ЖАМБЫЛ, МЕРКІ АУДАНЫ, Суратский, Сурат, 24"</f>
        <v>ҚАЗАҚСТАН, ЖАМБЫЛ, МЕРКІ АУДАНЫ, Суратский, Сурат, 24</v>
      </c>
      <c r="K59" t="str">
        <f>"Суратский, Сурат, 24"</f>
        <v>Суратский, Сурат, 24</v>
      </c>
      <c r="L59" t="str">
        <f>"Суратский, Сурат, 24"</f>
        <v>Суратский, Сурат, 24</v>
      </c>
      <c r="M59" t="str">
        <f>"2021-03-10T00:00:00"</f>
        <v>2021-03-10T00:00:00</v>
      </c>
      <c r="O59" t="str">
        <f t="shared" si="9"/>
        <v>Қарлығаш</v>
      </c>
      <c r="P59" t="s">
        <v>50</v>
      </c>
      <c r="R59" t="s">
        <v>51</v>
      </c>
      <c r="T59" t="s">
        <v>52</v>
      </c>
      <c r="U59" t="s">
        <v>52</v>
      </c>
      <c r="V59" t="s">
        <v>53</v>
      </c>
      <c r="X59" t="s">
        <v>49</v>
      </c>
      <c r="Y59" t="s">
        <v>49</v>
      </c>
      <c r="AE59" t="s">
        <v>49</v>
      </c>
      <c r="AG59" t="s">
        <v>54</v>
      </c>
      <c r="AJ59" t="s">
        <v>49</v>
      </c>
      <c r="AK59" t="s">
        <v>49</v>
      </c>
      <c r="AL59" t="s">
        <v>49</v>
      </c>
      <c r="AN59" t="s">
        <v>55</v>
      </c>
      <c r="AO59" t="s">
        <v>66</v>
      </c>
    </row>
    <row r="60" spans="1:41" x14ac:dyDescent="0.25">
      <c r="A60" t="s">
        <v>206</v>
      </c>
      <c r="B60" t="s">
        <v>116</v>
      </c>
      <c r="C60" t="s">
        <v>207</v>
      </c>
      <c r="D60" s="1">
        <v>43687</v>
      </c>
      <c r="E60" t="s">
        <v>46</v>
      </c>
      <c r="F60" t="s">
        <v>47</v>
      </c>
      <c r="G60" t="s">
        <v>48</v>
      </c>
      <c r="H60" t="s">
        <v>49</v>
      </c>
      <c r="I60" t="str">
        <f>"КАЗАХСТАН, ЖАМБЫЛСКАЯ, МЕРКЕНСКИЙ РАЙОН, Суратский, Сурат, 18"</f>
        <v>КАЗАХСТАН, ЖАМБЫЛСКАЯ, МЕРКЕНСКИЙ РАЙОН, Суратский, Сурат, 18</v>
      </c>
      <c r="J60" t="str">
        <f>"ҚАЗАҚСТАН, ЖАМБЫЛ, МЕРКІ АУДАНЫ, Суратский, Сурат, 18"</f>
        <v>ҚАЗАҚСТАН, ЖАМБЫЛ, МЕРКІ АУДАНЫ, Суратский, Сурат, 18</v>
      </c>
      <c r="K60" t="str">
        <f>"Суратский, Сурат, 18"</f>
        <v>Суратский, Сурат, 18</v>
      </c>
      <c r="L60" t="str">
        <f>"Суратский, Сурат, 18"</f>
        <v>Суратский, Сурат, 18</v>
      </c>
      <c r="M60" t="str">
        <f>"2021-11-04T00:00:00"</f>
        <v>2021-11-04T00:00:00</v>
      </c>
      <c r="O60" t="str">
        <f t="shared" si="9"/>
        <v>Қарлығаш</v>
      </c>
      <c r="P60" t="s">
        <v>50</v>
      </c>
      <c r="R60" t="s">
        <v>51</v>
      </c>
      <c r="T60" t="s">
        <v>52</v>
      </c>
      <c r="U60" t="s">
        <v>52</v>
      </c>
      <c r="V60" t="s">
        <v>53</v>
      </c>
      <c r="X60" t="s">
        <v>49</v>
      </c>
      <c r="Y60" t="s">
        <v>49</v>
      </c>
      <c r="AE60" t="s">
        <v>49</v>
      </c>
      <c r="AG60" t="s">
        <v>54</v>
      </c>
      <c r="AJ60" t="s">
        <v>49</v>
      </c>
      <c r="AK60" t="s">
        <v>49</v>
      </c>
      <c r="AL60" t="s">
        <v>49</v>
      </c>
      <c r="AN60" t="s">
        <v>55</v>
      </c>
      <c r="AO60" t="s">
        <v>49</v>
      </c>
    </row>
    <row r="61" spans="1:41" x14ac:dyDescent="0.25">
      <c r="A61" t="s">
        <v>67</v>
      </c>
      <c r="B61" t="s">
        <v>208</v>
      </c>
      <c r="C61" t="s">
        <v>209</v>
      </c>
      <c r="D61" s="1">
        <v>43765</v>
      </c>
      <c r="E61" t="s">
        <v>59</v>
      </c>
      <c r="F61" t="s">
        <v>47</v>
      </c>
      <c r="G61" t="s">
        <v>48</v>
      </c>
      <c r="H61" t="s">
        <v>49</v>
      </c>
      <c r="I61" t="str">
        <f>"КАЗАХСТАН, ЖАМБЫЛСКАЯ, МЕРКЕНСКИЙ РАЙОН, Суратский, Сурат, 30"</f>
        <v>КАЗАХСТАН, ЖАМБЫЛСКАЯ, МЕРКЕНСКИЙ РАЙОН, Суратский, Сурат, 30</v>
      </c>
      <c r="J61" t="str">
        <f>"ҚАЗАҚСТАН, ЖАМБЫЛ, МЕРКІ АУДАНЫ, Суратский, Сурат, 30"</f>
        <v>ҚАЗАҚСТАН, ЖАМБЫЛ, МЕРКІ АУДАНЫ, Суратский, Сурат, 30</v>
      </c>
      <c r="K61" t="str">
        <f>"Суратский, Сурат, 30"</f>
        <v>Суратский, Сурат, 30</v>
      </c>
      <c r="L61" t="str">
        <f>"Суратский, Сурат, 30"</f>
        <v>Суратский, Сурат, 30</v>
      </c>
      <c r="M61" t="str">
        <f>"2021-11-04T00:00:00"</f>
        <v>2021-11-04T00:00:00</v>
      </c>
      <c r="O61" t="str">
        <f t="shared" si="9"/>
        <v>Қарлығаш</v>
      </c>
      <c r="P61" t="s">
        <v>50</v>
      </c>
      <c r="R61" t="s">
        <v>51</v>
      </c>
      <c r="T61" t="s">
        <v>52</v>
      </c>
      <c r="U61" t="s">
        <v>52</v>
      </c>
      <c r="V61" t="s">
        <v>53</v>
      </c>
      <c r="X61" t="s">
        <v>49</v>
      </c>
      <c r="Y61" t="s">
        <v>49</v>
      </c>
      <c r="AE61" t="s">
        <v>49</v>
      </c>
      <c r="AG61" t="s">
        <v>54</v>
      </c>
      <c r="AJ61" t="s">
        <v>49</v>
      </c>
      <c r="AK61" t="s">
        <v>49</v>
      </c>
      <c r="AL61" t="s">
        <v>49</v>
      </c>
      <c r="AN61" t="s">
        <v>55</v>
      </c>
      <c r="AO61" t="s">
        <v>66</v>
      </c>
    </row>
    <row r="62" spans="1:41" x14ac:dyDescent="0.25">
      <c r="A62" t="s">
        <v>210</v>
      </c>
      <c r="B62" t="s">
        <v>211</v>
      </c>
      <c r="C62" t="s">
        <v>212</v>
      </c>
      <c r="D62" s="1">
        <v>43741</v>
      </c>
      <c r="E62" t="s">
        <v>46</v>
      </c>
      <c r="F62" t="s">
        <v>47</v>
      </c>
      <c r="G62" t="s">
        <v>48</v>
      </c>
      <c r="H62" t="s">
        <v>49</v>
      </c>
      <c r="I62" t="str">
        <f>"КАЗАХСТАН, ЖАМБЫЛСКАЯ, МЕРКЕНСКИЙ РАЙОН, Суратский, Сурат, 40А"</f>
        <v>КАЗАХСТАН, ЖАМБЫЛСКАЯ, МЕРКЕНСКИЙ РАЙОН, Суратский, Сурат, 40А</v>
      </c>
      <c r="J62" t="str">
        <f>"ҚАЗАҚСТАН, ЖАМБЫЛ, МЕРКІ АУДАНЫ, Суратский, Сурат, 40А"</f>
        <v>ҚАЗАҚСТАН, ЖАМБЫЛ, МЕРКІ АУДАНЫ, Суратский, Сурат, 40А</v>
      </c>
      <c r="K62" t="str">
        <f>"Суратский, Сурат, 40А"</f>
        <v>Суратский, Сурат, 40А</v>
      </c>
      <c r="L62" t="str">
        <f>"Суратский, Сурат, 40А"</f>
        <v>Суратский, Сурат, 40А</v>
      </c>
      <c r="M62" t="str">
        <f>"2021-11-04T00:00:00"</f>
        <v>2021-11-04T00:00:00</v>
      </c>
      <c r="O62" t="str">
        <f t="shared" si="9"/>
        <v>Қарлығаш</v>
      </c>
      <c r="P62" t="s">
        <v>50</v>
      </c>
      <c r="R62" t="s">
        <v>51</v>
      </c>
      <c r="T62" t="s">
        <v>52</v>
      </c>
      <c r="U62" t="s">
        <v>52</v>
      </c>
      <c r="V62" t="s">
        <v>53</v>
      </c>
      <c r="X62" t="s">
        <v>49</v>
      </c>
      <c r="Y62" t="s">
        <v>49</v>
      </c>
      <c r="AE62" t="s">
        <v>49</v>
      </c>
      <c r="AG62" t="s">
        <v>54</v>
      </c>
      <c r="AJ62" t="s">
        <v>49</v>
      </c>
      <c r="AK62" t="s">
        <v>49</v>
      </c>
      <c r="AL62" t="s">
        <v>49</v>
      </c>
      <c r="AN62" t="s">
        <v>55</v>
      </c>
      <c r="AO62" t="s">
        <v>66</v>
      </c>
    </row>
    <row r="63" spans="1:41" x14ac:dyDescent="0.25">
      <c r="A63" t="s">
        <v>213</v>
      </c>
      <c r="B63" t="s">
        <v>162</v>
      </c>
      <c r="C63" t="s">
        <v>214</v>
      </c>
      <c r="D63" s="1">
        <v>43730</v>
      </c>
      <c r="E63" t="s">
        <v>59</v>
      </c>
      <c r="F63" t="s">
        <v>47</v>
      </c>
      <c r="G63" t="s">
        <v>48</v>
      </c>
      <c r="H63" t="s">
        <v>49</v>
      </c>
      <c r="I63" t="str">
        <f>"КАЗАХСТАН, ЖАМБЫЛСКАЯ, МЕРКЕНСКИЙ РАЙОН, Суратский, Сурат, 15"</f>
        <v>КАЗАХСТАН, ЖАМБЫЛСКАЯ, МЕРКЕНСКИЙ РАЙОН, Суратский, Сурат, 15</v>
      </c>
      <c r="J63" t="str">
        <f>"ҚАЗАҚСТАН, ЖАМБЫЛ, МЕРКІ АУДАНЫ, Суратский, Сурат, 15"</f>
        <v>ҚАЗАҚСТАН, ЖАМБЫЛ, МЕРКІ АУДАНЫ, Суратский, Сурат, 15</v>
      </c>
      <c r="K63" t="str">
        <f>"Суратский, Сурат, 15"</f>
        <v>Суратский, Сурат, 15</v>
      </c>
      <c r="L63" t="str">
        <f>"Суратский, Сурат, 15"</f>
        <v>Суратский, Сурат, 15</v>
      </c>
      <c r="M63" t="str">
        <f>"2021-08-19T00:00:00"</f>
        <v>2021-08-19T00:00:00</v>
      </c>
      <c r="O63" t="str">
        <f t="shared" si="9"/>
        <v>Қарлығаш</v>
      </c>
      <c r="P63" t="s">
        <v>50</v>
      </c>
      <c r="R63" t="s">
        <v>51</v>
      </c>
      <c r="S63" t="s">
        <v>107</v>
      </c>
      <c r="T63" t="s">
        <v>52</v>
      </c>
      <c r="U63" t="s">
        <v>52</v>
      </c>
      <c r="V63" t="s">
        <v>53</v>
      </c>
      <c r="X63" t="s">
        <v>49</v>
      </c>
      <c r="Y63" t="s">
        <v>49</v>
      </c>
      <c r="AE63" t="s">
        <v>49</v>
      </c>
      <c r="AG63" t="s">
        <v>54</v>
      </c>
      <c r="AJ63" t="s">
        <v>49</v>
      </c>
      <c r="AK63" t="s">
        <v>49</v>
      </c>
      <c r="AL63" t="s">
        <v>49</v>
      </c>
      <c r="AN63" t="s">
        <v>215</v>
      </c>
      <c r="AO63" t="s">
        <v>66</v>
      </c>
    </row>
    <row r="64" spans="1:41" x14ac:dyDescent="0.25">
      <c r="A64" t="s">
        <v>112</v>
      </c>
      <c r="B64" t="s">
        <v>111</v>
      </c>
      <c r="C64" t="s">
        <v>216</v>
      </c>
      <c r="D64" s="1">
        <v>43380</v>
      </c>
      <c r="E64" t="s">
        <v>46</v>
      </c>
      <c r="F64" t="s">
        <v>47</v>
      </c>
      <c r="G64" t="s">
        <v>48</v>
      </c>
      <c r="H64" t="s">
        <v>49</v>
      </c>
      <c r="I64" t="str">
        <f>"КАЗАХСТАН, ЖАМБЫЛСКАЯ, МЕРКЕНСКИЙ РАЙОН, Суратский, Сурат, 79"</f>
        <v>КАЗАХСТАН, ЖАМБЫЛСКАЯ, МЕРКЕНСКИЙ РАЙОН, Суратский, Сурат, 79</v>
      </c>
      <c r="J64" t="str">
        <f>"ҚАЗАҚСТАН, ЖАМБЫЛ, МЕРКІ АУДАНЫ, Суратский, Сурат, 79"</f>
        <v>ҚАЗАҚСТАН, ЖАМБЫЛ, МЕРКІ АУДАНЫ, Суратский, Сурат, 79</v>
      </c>
      <c r="K64" t="str">
        <f>"Суратский, Сурат, 79"</f>
        <v>Суратский, Сурат, 79</v>
      </c>
      <c r="L64" t="str">
        <f>"Суратский, Сурат, 79"</f>
        <v>Суратский, Сурат, 79</v>
      </c>
      <c r="M64" t="str">
        <f>"2021-07-02T00:00:00"</f>
        <v>2021-07-02T00:00:00</v>
      </c>
      <c r="O64" t="str">
        <f t="shared" si="9"/>
        <v>Қарлығаш</v>
      </c>
      <c r="P64" t="s">
        <v>50</v>
      </c>
      <c r="R64" t="s">
        <v>51</v>
      </c>
      <c r="T64" t="s">
        <v>52</v>
      </c>
      <c r="U64" t="s">
        <v>52</v>
      </c>
      <c r="V64" t="s">
        <v>53</v>
      </c>
      <c r="X64" t="s">
        <v>49</v>
      </c>
      <c r="Y64" t="s">
        <v>49</v>
      </c>
      <c r="AE64" t="s">
        <v>49</v>
      </c>
      <c r="AG64" t="s">
        <v>54</v>
      </c>
      <c r="AJ64" t="s">
        <v>49</v>
      </c>
      <c r="AK64" t="s">
        <v>49</v>
      </c>
      <c r="AL64" t="s">
        <v>49</v>
      </c>
      <c r="AN64" t="s">
        <v>55</v>
      </c>
      <c r="AO64" t="s">
        <v>49</v>
      </c>
    </row>
    <row r="65" spans="1:41" x14ac:dyDescent="0.25">
      <c r="A65" t="s">
        <v>217</v>
      </c>
      <c r="B65" t="s">
        <v>81</v>
      </c>
      <c r="C65" t="s">
        <v>218</v>
      </c>
      <c r="D65" s="1">
        <v>43621</v>
      </c>
      <c r="E65" t="s">
        <v>59</v>
      </c>
      <c r="F65" t="s">
        <v>47</v>
      </c>
      <c r="G65" t="s">
        <v>48</v>
      </c>
      <c r="H65" t="s">
        <v>49</v>
      </c>
      <c r="I65" t="str">
        <f>"КАЗАХСТАН, ЖАМБЫЛСКАЯ, МЕРКЕНСКИЙ РАЙОН, Суратский, Сурат, 29"</f>
        <v>КАЗАХСТАН, ЖАМБЫЛСКАЯ, МЕРКЕНСКИЙ РАЙОН, Суратский, Сурат, 29</v>
      </c>
      <c r="J65" t="str">
        <f>"ҚАЗАҚСТАН, ЖАМБЫЛ, МЕРКІ АУДАНЫ, Суратский, Сурат, 29"</f>
        <v>ҚАЗАҚСТАН, ЖАМБЫЛ, МЕРКІ АУДАНЫ, Суратский, Сурат, 29</v>
      </c>
      <c r="K65" t="str">
        <f>"Суратский, Сурат, 29"</f>
        <v>Суратский, Сурат, 29</v>
      </c>
      <c r="L65" t="str">
        <f>"Суратский, Сурат, 29"</f>
        <v>Суратский, Сурат, 29</v>
      </c>
      <c r="M65" t="str">
        <f>"2021-07-02T00:00:00"</f>
        <v>2021-07-02T00:00:00</v>
      </c>
      <c r="O65" t="str">
        <f t="shared" si="9"/>
        <v>Қарлығаш</v>
      </c>
      <c r="P65" t="s">
        <v>50</v>
      </c>
      <c r="R65" t="s">
        <v>51</v>
      </c>
      <c r="T65" t="s">
        <v>52</v>
      </c>
      <c r="U65" t="s">
        <v>52</v>
      </c>
      <c r="V65" t="s">
        <v>53</v>
      </c>
      <c r="X65" t="s">
        <v>49</v>
      </c>
      <c r="Y65" t="s">
        <v>49</v>
      </c>
      <c r="AE65" t="s">
        <v>49</v>
      </c>
      <c r="AG65" t="s">
        <v>54</v>
      </c>
      <c r="AJ65" t="s">
        <v>49</v>
      </c>
      <c r="AK65" t="s">
        <v>49</v>
      </c>
      <c r="AL65" t="s">
        <v>49</v>
      </c>
      <c r="AN65" t="s">
        <v>55</v>
      </c>
      <c r="AO65" t="s">
        <v>49</v>
      </c>
    </row>
    <row r="66" spans="1:41" x14ac:dyDescent="0.25">
      <c r="A66" t="s">
        <v>219</v>
      </c>
      <c r="B66" t="s">
        <v>97</v>
      </c>
      <c r="C66" t="s">
        <v>198</v>
      </c>
      <c r="D66" s="1">
        <v>43487</v>
      </c>
      <c r="E66" t="s">
        <v>59</v>
      </c>
      <c r="F66" t="s">
        <v>47</v>
      </c>
      <c r="G66" t="s">
        <v>48</v>
      </c>
      <c r="H66" t="s">
        <v>49</v>
      </c>
      <c r="I66" t="str">
        <f>"КАЗАХСТАН, ЖАМБЫЛСКАЯ, МЕРКЕНСКИЙ РАЙОН, Суратский, Сурат, 90"</f>
        <v>КАЗАХСТАН, ЖАМБЫЛСКАЯ, МЕРКЕНСКИЙ РАЙОН, Суратский, Сурат, 90</v>
      </c>
      <c r="J66" t="str">
        <f>"ҚАЗАҚСТАН, ЖАМБЫЛ, МЕРКІ АУДАНЫ, Суратский, Сурат, 90"</f>
        <v>ҚАЗАҚСТАН, ЖАМБЫЛ, МЕРКІ АУДАНЫ, Суратский, Сурат, 90</v>
      </c>
      <c r="K66" t="str">
        <f>"Суратский, Сурат, 90"</f>
        <v>Суратский, Сурат, 90</v>
      </c>
      <c r="L66" t="str">
        <f>"Суратский, Сурат, 90"</f>
        <v>Суратский, Сурат, 90</v>
      </c>
      <c r="M66" t="str">
        <f>"2021-07-02T00:00:00"</f>
        <v>2021-07-02T00:00:00</v>
      </c>
      <c r="O66" t="str">
        <f t="shared" si="9"/>
        <v>Қарлығаш</v>
      </c>
      <c r="P66" t="s">
        <v>50</v>
      </c>
      <c r="R66" t="s">
        <v>51</v>
      </c>
      <c r="S66" t="s">
        <v>107</v>
      </c>
      <c r="T66" t="s">
        <v>52</v>
      </c>
      <c r="U66" t="s">
        <v>52</v>
      </c>
      <c r="V66" t="s">
        <v>53</v>
      </c>
      <c r="X66" t="s">
        <v>49</v>
      </c>
      <c r="Y66" t="s">
        <v>49</v>
      </c>
      <c r="AE66" t="s">
        <v>49</v>
      </c>
      <c r="AG66" t="s">
        <v>54</v>
      </c>
      <c r="AJ66" t="s">
        <v>49</v>
      </c>
      <c r="AK66" t="s">
        <v>49</v>
      </c>
      <c r="AL66" t="s">
        <v>49</v>
      </c>
      <c r="AN66" t="s">
        <v>55</v>
      </c>
      <c r="AO66" t="s">
        <v>66</v>
      </c>
    </row>
    <row r="67" spans="1:41" x14ac:dyDescent="0.25">
      <c r="A67" t="s">
        <v>192</v>
      </c>
      <c r="B67" t="s">
        <v>220</v>
      </c>
      <c r="C67" t="s">
        <v>221</v>
      </c>
      <c r="D67" s="1">
        <v>43486</v>
      </c>
      <c r="E67" t="s">
        <v>59</v>
      </c>
      <c r="F67" t="s">
        <v>47</v>
      </c>
      <c r="G67" t="s">
        <v>48</v>
      </c>
      <c r="H67" t="s">
        <v>49</v>
      </c>
      <c r="I67" t="str">
        <f>"КАЗАХСТАН, ЖАМБЫЛСКАЯ, МЕРКЕНСКИЙ РАЙОН, Суратский, Сурат, 18"</f>
        <v>КАЗАХСТАН, ЖАМБЫЛСКАЯ, МЕРКЕНСКИЙ РАЙОН, Суратский, Сурат, 18</v>
      </c>
      <c r="J67" t="str">
        <f>"ҚАЗАҚСТАН, ЖАМБЫЛ, МЕРКІ АУДАНЫ, Суратский, Сурат, 18"</f>
        <v>ҚАЗАҚСТАН, ЖАМБЫЛ, МЕРКІ АУДАНЫ, Суратский, Сурат, 18</v>
      </c>
      <c r="K67" t="str">
        <f>"Суратский, Сурат, 18"</f>
        <v>Суратский, Сурат, 18</v>
      </c>
      <c r="L67" t="str">
        <f>"Суратский, Сурат, 18"</f>
        <v>Суратский, Сурат, 18</v>
      </c>
      <c r="M67" t="str">
        <f>"2021-02-08T00:00:00"</f>
        <v>2021-02-08T00:00:00</v>
      </c>
      <c r="O67" t="str">
        <f t="shared" si="9"/>
        <v>Қарлығаш</v>
      </c>
      <c r="P67" t="s">
        <v>50</v>
      </c>
      <c r="R67" t="s">
        <v>51</v>
      </c>
      <c r="T67" t="s">
        <v>52</v>
      </c>
      <c r="U67" t="s">
        <v>52</v>
      </c>
      <c r="V67" t="s">
        <v>53</v>
      </c>
      <c r="X67" t="s">
        <v>49</v>
      </c>
      <c r="Y67" t="s">
        <v>49</v>
      </c>
      <c r="AE67" t="s">
        <v>49</v>
      </c>
      <c r="AG67" t="s">
        <v>54</v>
      </c>
      <c r="AJ67" t="s">
        <v>49</v>
      </c>
      <c r="AK67" t="s">
        <v>49</v>
      </c>
      <c r="AL67" t="s">
        <v>49</v>
      </c>
      <c r="AN67" t="s">
        <v>55</v>
      </c>
      <c r="AO67" t="s">
        <v>49</v>
      </c>
    </row>
    <row r="68" spans="1:41" x14ac:dyDescent="0.25">
      <c r="A68" t="s">
        <v>222</v>
      </c>
      <c r="B68" t="s">
        <v>223</v>
      </c>
      <c r="C68" t="s">
        <v>224</v>
      </c>
      <c r="D68" s="1">
        <v>44379</v>
      </c>
      <c r="E68" t="s">
        <v>59</v>
      </c>
      <c r="F68" t="s">
        <v>47</v>
      </c>
      <c r="G68" t="s">
        <v>48</v>
      </c>
      <c r="H68" t="s">
        <v>49</v>
      </c>
      <c r="I68" t="str">
        <f t="shared" ref="I68:L69" si="10">"-"</f>
        <v>-</v>
      </c>
      <c r="J68" t="str">
        <f t="shared" si="10"/>
        <v>-</v>
      </c>
      <c r="K68" t="str">
        <f t="shared" si="10"/>
        <v>-</v>
      </c>
      <c r="L68" t="str">
        <f t="shared" si="10"/>
        <v>-</v>
      </c>
      <c r="M68" t="str">
        <f>"2023-11-01T00:00:00"</f>
        <v>2023-11-01T00:00:00</v>
      </c>
      <c r="O68" t="str">
        <f>"Ботақан"</f>
        <v>Ботақан</v>
      </c>
      <c r="P68" t="s">
        <v>89</v>
      </c>
      <c r="R68" t="s">
        <v>51</v>
      </c>
      <c r="T68" t="s">
        <v>52</v>
      </c>
      <c r="U68" t="s">
        <v>52</v>
      </c>
      <c r="V68" t="s">
        <v>53</v>
      </c>
      <c r="X68" t="s">
        <v>49</v>
      </c>
      <c r="Y68" t="s">
        <v>49</v>
      </c>
      <c r="AE68" t="s">
        <v>49</v>
      </c>
      <c r="AG68" t="s">
        <v>54</v>
      </c>
      <c r="AJ68" t="s">
        <v>49</v>
      </c>
      <c r="AK68" t="s">
        <v>49</v>
      </c>
      <c r="AL68" t="s">
        <v>49</v>
      </c>
      <c r="AN68" t="s">
        <v>55</v>
      </c>
      <c r="AO68" t="s">
        <v>66</v>
      </c>
    </row>
    <row r="69" spans="1:41" x14ac:dyDescent="0.25">
      <c r="A69" t="s">
        <v>225</v>
      </c>
      <c r="B69" t="s">
        <v>226</v>
      </c>
      <c r="C69" t="s">
        <v>227</v>
      </c>
      <c r="D69" s="1">
        <v>44245</v>
      </c>
      <c r="E69" t="s">
        <v>59</v>
      </c>
      <c r="F69" t="s">
        <v>47</v>
      </c>
      <c r="G69" t="s">
        <v>48</v>
      </c>
      <c r="H69" t="s">
        <v>49</v>
      </c>
      <c r="I69" t="str">
        <f t="shared" si="10"/>
        <v>-</v>
      </c>
      <c r="J69" t="str">
        <f t="shared" si="10"/>
        <v>-</v>
      </c>
      <c r="K69" t="str">
        <f t="shared" si="10"/>
        <v>-</v>
      </c>
      <c r="L69" t="str">
        <f t="shared" si="10"/>
        <v>-</v>
      </c>
      <c r="M69" t="str">
        <f>"2023-11-01T00:00:00"</f>
        <v>2023-11-01T00:00:00</v>
      </c>
      <c r="O69" t="str">
        <f>"Ботақан"</f>
        <v>Ботақан</v>
      </c>
      <c r="P69" t="s">
        <v>89</v>
      </c>
      <c r="R69" t="s">
        <v>51</v>
      </c>
      <c r="T69" t="s">
        <v>52</v>
      </c>
      <c r="U69" t="s">
        <v>52</v>
      </c>
      <c r="V69" t="s">
        <v>53</v>
      </c>
      <c r="X69" t="s">
        <v>49</v>
      </c>
      <c r="Y69" t="s">
        <v>49</v>
      </c>
      <c r="AE69" t="s">
        <v>49</v>
      </c>
      <c r="AG69" t="s">
        <v>54</v>
      </c>
      <c r="AJ69" t="s">
        <v>49</v>
      </c>
      <c r="AK69" t="s">
        <v>49</v>
      </c>
      <c r="AL69" t="s">
        <v>49</v>
      </c>
      <c r="AN69" t="s">
        <v>55</v>
      </c>
      <c r="AO69" t="s">
        <v>66</v>
      </c>
    </row>
    <row r="70" spans="1:41" x14ac:dyDescent="0.25">
      <c r="A70" t="s">
        <v>228</v>
      </c>
      <c r="B70" t="s">
        <v>116</v>
      </c>
      <c r="C70" t="s">
        <v>187</v>
      </c>
      <c r="D70" s="1">
        <v>43857</v>
      </c>
      <c r="E70" t="s">
        <v>46</v>
      </c>
      <c r="F70" t="s">
        <v>47</v>
      </c>
      <c r="G70" t="s">
        <v>48</v>
      </c>
      <c r="H70" t="s">
        <v>49</v>
      </c>
      <c r="I70" t="str">
        <f>"КАЗАХСТАН, ЖАМБЫЛСКАЯ, МЕРКЕНСКИЙ РАЙОН, Суратский, Сурат, 105"</f>
        <v>КАЗАХСТАН, ЖАМБЫЛСКАЯ, МЕРКЕНСКИЙ РАЙОН, Суратский, Сурат, 105</v>
      </c>
      <c r="J70" t="str">
        <f>"ҚАЗАҚСТАН, ЖАМБЫЛ, МЕРКІ АУДАНЫ, Суратский, Сурат, 105"</f>
        <v>ҚАЗАҚСТАН, ЖАМБЫЛ, МЕРКІ АУДАНЫ, Суратский, Сурат, 105</v>
      </c>
      <c r="K70" t="str">
        <f>"Суратский, Сурат, 105"</f>
        <v>Суратский, Сурат, 105</v>
      </c>
      <c r="L70" t="str">
        <f>"Суратский, Сурат, 105"</f>
        <v>Суратский, Сурат, 105</v>
      </c>
      <c r="M70" t="str">
        <f>"2023-11-01T00:00:00"</f>
        <v>2023-11-01T00:00:00</v>
      </c>
      <c r="O70" t="str">
        <f>"Бүлдіршін"</f>
        <v>Бүлдіршін</v>
      </c>
      <c r="P70" t="s">
        <v>70</v>
      </c>
      <c r="R70" t="s">
        <v>51</v>
      </c>
      <c r="T70" t="s">
        <v>52</v>
      </c>
      <c r="U70" t="s">
        <v>52</v>
      </c>
      <c r="V70" t="s">
        <v>53</v>
      </c>
      <c r="X70" t="s">
        <v>49</v>
      </c>
      <c r="Y70" t="s">
        <v>49</v>
      </c>
      <c r="AE70" t="s">
        <v>49</v>
      </c>
      <c r="AG70" t="s">
        <v>54</v>
      </c>
      <c r="AJ70" t="s">
        <v>49</v>
      </c>
      <c r="AK70" t="s">
        <v>49</v>
      </c>
      <c r="AL70" t="s">
        <v>49</v>
      </c>
      <c r="AN70" t="s">
        <v>55</v>
      </c>
      <c r="AO70" t="s">
        <v>66</v>
      </c>
    </row>
    <row r="71" spans="1:41" x14ac:dyDescent="0.25">
      <c r="A71" t="s">
        <v>90</v>
      </c>
      <c r="B71" t="s">
        <v>229</v>
      </c>
      <c r="C71" t="s">
        <v>230</v>
      </c>
      <c r="D71" s="1">
        <v>44258</v>
      </c>
      <c r="E71" t="s">
        <v>46</v>
      </c>
      <c r="F71" t="s">
        <v>47</v>
      </c>
      <c r="G71" t="s">
        <v>48</v>
      </c>
      <c r="H71" t="s">
        <v>49</v>
      </c>
      <c r="I71" t="str">
        <f>"-"</f>
        <v>-</v>
      </c>
      <c r="J71" t="str">
        <f>"-"</f>
        <v>-</v>
      </c>
      <c r="K71" t="str">
        <f>"-"</f>
        <v>-</v>
      </c>
      <c r="L71" t="str">
        <f>"-"</f>
        <v>-</v>
      </c>
      <c r="M71" t="str">
        <f>"2023-10-02T00:00:00"</f>
        <v>2023-10-02T00:00:00</v>
      </c>
      <c r="O71" t="str">
        <f>"Ботақан"</f>
        <v>Ботақан</v>
      </c>
      <c r="P71" t="s">
        <v>89</v>
      </c>
      <c r="R71" t="s">
        <v>51</v>
      </c>
      <c r="T71" t="s">
        <v>52</v>
      </c>
      <c r="U71" t="s">
        <v>52</v>
      </c>
      <c r="V71" t="s">
        <v>53</v>
      </c>
      <c r="X71" t="s">
        <v>49</v>
      </c>
      <c r="Y71" t="s">
        <v>49</v>
      </c>
      <c r="AE71" t="s">
        <v>49</v>
      </c>
      <c r="AG71" t="s">
        <v>54</v>
      </c>
      <c r="AJ71" t="s">
        <v>49</v>
      </c>
      <c r="AK71" t="s">
        <v>49</v>
      </c>
      <c r="AL71" t="s">
        <v>49</v>
      </c>
      <c r="AN71" t="s">
        <v>55</v>
      </c>
      <c r="AO7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Балапан бб жалпы тізім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2023-11-16T06:14:40Z</dcterms:created>
  <dcterms:modified xsi:type="dcterms:W3CDTF">2023-11-16T06:14:40Z</dcterms:modified>
</cp:coreProperties>
</file>